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40" yWindow="468" windowWidth="23256" windowHeight="13176"/>
  </bookViews>
  <sheets>
    <sheet name="Adjustment factor example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2" l="1"/>
  <c r="T4" i="2"/>
  <c r="I128" i="2" l="1"/>
  <c r="D128" i="2"/>
  <c r="H128" i="2" s="1"/>
  <c r="C128" i="2"/>
  <c r="I127" i="2"/>
  <c r="D127" i="2"/>
  <c r="H127" i="2" s="1"/>
  <c r="C127" i="2"/>
  <c r="I126" i="2"/>
  <c r="D126" i="2"/>
  <c r="H126" i="2" s="1"/>
  <c r="I125" i="2"/>
  <c r="D125" i="2"/>
  <c r="H125" i="2" s="1"/>
  <c r="C125" i="2"/>
  <c r="I124" i="2"/>
  <c r="D124" i="2"/>
  <c r="H124" i="2" s="1"/>
  <c r="C124" i="2"/>
  <c r="I123" i="2"/>
  <c r="D123" i="2"/>
  <c r="H123" i="2" s="1"/>
  <c r="I122" i="2"/>
  <c r="D122" i="2"/>
  <c r="H122" i="2" s="1"/>
  <c r="C122" i="2"/>
  <c r="I121" i="2"/>
  <c r="D121" i="2"/>
  <c r="H121" i="2" s="1"/>
  <c r="C121" i="2"/>
  <c r="I120" i="2"/>
  <c r="D120" i="2"/>
  <c r="H120" i="2" s="1"/>
  <c r="C120" i="2"/>
  <c r="I119" i="2"/>
  <c r="D119" i="2"/>
  <c r="H119" i="2" s="1"/>
  <c r="C119" i="2"/>
  <c r="I118" i="2"/>
  <c r="D118" i="2"/>
  <c r="H118" i="2" s="1"/>
  <c r="I117" i="2"/>
  <c r="D117" i="2"/>
  <c r="H117" i="2" s="1"/>
  <c r="I116" i="2"/>
  <c r="D116" i="2"/>
  <c r="H116" i="2" s="1"/>
  <c r="C116" i="2"/>
  <c r="I115" i="2"/>
  <c r="D115" i="2"/>
  <c r="H115" i="2" s="1"/>
  <c r="I114" i="2"/>
  <c r="D114" i="2"/>
  <c r="H114" i="2" s="1"/>
  <c r="C114" i="2"/>
  <c r="I113" i="2"/>
  <c r="D113" i="2"/>
  <c r="H113" i="2" s="1"/>
  <c r="C113" i="2"/>
  <c r="I112" i="2"/>
  <c r="H112" i="2"/>
  <c r="C112" i="2"/>
  <c r="I111" i="2"/>
  <c r="D111" i="2"/>
  <c r="H111" i="2" s="1"/>
  <c r="C111" i="2"/>
  <c r="I110" i="2"/>
  <c r="H110" i="2"/>
  <c r="D110" i="2"/>
  <c r="C110" i="2"/>
  <c r="I109" i="2"/>
  <c r="D109" i="2"/>
  <c r="H109" i="2" s="1"/>
  <c r="C109" i="2"/>
  <c r="I108" i="2"/>
  <c r="H108" i="2"/>
  <c r="D108" i="2"/>
  <c r="C108" i="2"/>
  <c r="I107" i="2"/>
  <c r="D107" i="2"/>
  <c r="H107" i="2" s="1"/>
  <c r="C107" i="2"/>
  <c r="I106" i="2"/>
  <c r="H106" i="2"/>
  <c r="D106" i="2"/>
  <c r="C106" i="2"/>
  <c r="I105" i="2"/>
  <c r="D105" i="2"/>
  <c r="H105" i="2" s="1"/>
  <c r="C105" i="2"/>
  <c r="I104" i="2"/>
  <c r="H104" i="2"/>
  <c r="D104" i="2"/>
  <c r="C104" i="2"/>
  <c r="I103" i="2"/>
  <c r="D103" i="2"/>
  <c r="H103" i="2" s="1"/>
  <c r="C103" i="2"/>
  <c r="I102" i="2"/>
  <c r="H102" i="2"/>
  <c r="D102" i="2"/>
  <c r="C102" i="2"/>
  <c r="I101" i="2"/>
  <c r="D101" i="2"/>
  <c r="H101" i="2" s="1"/>
  <c r="C101" i="2"/>
  <c r="I100" i="2"/>
  <c r="H100" i="2"/>
  <c r="D100" i="2"/>
  <c r="C100" i="2"/>
  <c r="I99" i="2"/>
  <c r="D99" i="2"/>
  <c r="H99" i="2" s="1"/>
  <c r="C99" i="2"/>
  <c r="I98" i="2"/>
  <c r="H98" i="2"/>
  <c r="D98" i="2"/>
  <c r="C98" i="2"/>
  <c r="I97" i="2"/>
  <c r="D97" i="2"/>
  <c r="H97" i="2" s="1"/>
  <c r="C97" i="2"/>
  <c r="I96" i="2"/>
  <c r="H96" i="2"/>
  <c r="D96" i="2"/>
  <c r="C96" i="2"/>
  <c r="I95" i="2"/>
  <c r="D95" i="2"/>
  <c r="H95" i="2" s="1"/>
  <c r="C95" i="2"/>
  <c r="I94" i="2"/>
  <c r="H94" i="2"/>
  <c r="D94" i="2"/>
  <c r="C94" i="2"/>
  <c r="I93" i="2"/>
  <c r="D93" i="2"/>
  <c r="H93" i="2" s="1"/>
  <c r="C93" i="2"/>
  <c r="I92" i="2"/>
  <c r="H92" i="2"/>
  <c r="D92" i="2"/>
  <c r="C92" i="2"/>
  <c r="I91" i="2"/>
  <c r="D91" i="2"/>
  <c r="H91" i="2" s="1"/>
  <c r="C91" i="2"/>
  <c r="D90" i="2"/>
  <c r="I89" i="2"/>
  <c r="D89" i="2"/>
  <c r="I88" i="2"/>
  <c r="D88" i="2"/>
  <c r="I87" i="2"/>
  <c r="D87" i="2"/>
  <c r="D86" i="2"/>
  <c r="H86" i="2" s="1"/>
  <c r="C86" i="2"/>
  <c r="I85" i="2"/>
  <c r="D85" i="2"/>
  <c r="H85" i="2" s="1"/>
  <c r="C85" i="2"/>
  <c r="I84" i="2"/>
  <c r="D84" i="2"/>
  <c r="H84" i="2" s="1"/>
  <c r="C84" i="2"/>
  <c r="I83" i="2"/>
  <c r="D83" i="2"/>
  <c r="H83" i="2" s="1"/>
  <c r="I82" i="2"/>
  <c r="D82" i="2"/>
  <c r="H82" i="2" s="1"/>
  <c r="C82" i="2"/>
  <c r="I81" i="2"/>
  <c r="D81" i="2"/>
  <c r="H81" i="2" s="1"/>
  <c r="C81" i="2"/>
  <c r="I80" i="2"/>
  <c r="D80" i="2"/>
  <c r="H80" i="2" s="1"/>
  <c r="I79" i="2"/>
  <c r="D79" i="2"/>
  <c r="H79" i="2" s="1"/>
  <c r="C79" i="2"/>
  <c r="I78" i="2"/>
  <c r="D78" i="2"/>
  <c r="H78" i="2" s="1"/>
  <c r="C78" i="2"/>
  <c r="I77" i="2"/>
  <c r="D77" i="2"/>
  <c r="H77" i="2" s="1"/>
  <c r="C77" i="2"/>
  <c r="I76" i="2"/>
  <c r="D76" i="2"/>
  <c r="H76" i="2" s="1"/>
  <c r="C76" i="2"/>
  <c r="I75" i="2"/>
  <c r="D75" i="2"/>
  <c r="H75" i="2" s="1"/>
  <c r="I74" i="2"/>
  <c r="D74" i="2"/>
  <c r="H74" i="2" s="1"/>
  <c r="C74" i="2"/>
  <c r="I73" i="2"/>
  <c r="D73" i="2"/>
  <c r="H73" i="2" s="1"/>
  <c r="C73" i="2"/>
  <c r="I72" i="2"/>
  <c r="D72" i="2"/>
  <c r="H72" i="2" s="1"/>
  <c r="I71" i="2"/>
  <c r="H71" i="2"/>
  <c r="C71" i="2"/>
  <c r="I70" i="2"/>
  <c r="D70" i="2"/>
  <c r="H70" i="2" s="1"/>
  <c r="C70" i="2"/>
  <c r="I69" i="2"/>
  <c r="D69" i="2"/>
  <c r="H69" i="2" s="1"/>
  <c r="C69" i="2"/>
  <c r="I68" i="2"/>
  <c r="D68" i="2"/>
  <c r="H68" i="2" s="1"/>
  <c r="C68" i="2"/>
  <c r="I67" i="2"/>
  <c r="D67" i="2"/>
  <c r="H67" i="2" s="1"/>
  <c r="I66" i="2"/>
  <c r="H66" i="2"/>
  <c r="C66" i="2"/>
  <c r="I65" i="2"/>
  <c r="D65" i="2"/>
  <c r="H65" i="2" s="1"/>
  <c r="C65" i="2"/>
  <c r="I64" i="2"/>
  <c r="D64" i="2"/>
  <c r="H64" i="2" s="1"/>
  <c r="C64" i="2"/>
  <c r="I63" i="2"/>
  <c r="D63" i="2"/>
  <c r="H63" i="2" s="1"/>
  <c r="C63" i="2"/>
  <c r="I62" i="2"/>
  <c r="D62" i="2"/>
  <c r="H62" i="2" s="1"/>
  <c r="C62" i="2"/>
  <c r="I61" i="2"/>
  <c r="D61" i="2"/>
  <c r="H61" i="2" s="1"/>
  <c r="C61" i="2"/>
  <c r="I60" i="2"/>
  <c r="D60" i="2"/>
  <c r="H60" i="2" s="1"/>
  <c r="C60" i="2"/>
  <c r="I59" i="2"/>
  <c r="D59" i="2"/>
  <c r="H59" i="2" s="1"/>
  <c r="C59" i="2"/>
  <c r="I58" i="2"/>
  <c r="D58" i="2"/>
  <c r="H58" i="2" s="1"/>
  <c r="C58" i="2"/>
  <c r="I57" i="2"/>
  <c r="D57" i="2"/>
  <c r="H57" i="2" s="1"/>
  <c r="C57" i="2"/>
  <c r="I56" i="2"/>
  <c r="D56" i="2"/>
  <c r="H56" i="2" s="1"/>
  <c r="C56" i="2"/>
  <c r="I55" i="2"/>
  <c r="D55" i="2"/>
  <c r="H55" i="2" s="1"/>
  <c r="C55" i="2"/>
  <c r="I54" i="2"/>
  <c r="D54" i="2"/>
  <c r="H54" i="2" s="1"/>
  <c r="C54" i="2"/>
  <c r="I53" i="2"/>
  <c r="D53" i="2"/>
  <c r="H53" i="2" s="1"/>
  <c r="C53" i="2"/>
  <c r="I52" i="2"/>
  <c r="D52" i="2"/>
  <c r="C52" i="2" s="1"/>
  <c r="I51" i="2"/>
  <c r="D51" i="2"/>
  <c r="I50" i="2"/>
  <c r="D50" i="2"/>
  <c r="I49" i="2"/>
  <c r="D49" i="2"/>
  <c r="M7" i="2" s="1"/>
  <c r="I48" i="2"/>
  <c r="D48" i="2"/>
  <c r="I44" i="2"/>
  <c r="D44" i="2"/>
  <c r="I43" i="2"/>
  <c r="D43" i="2"/>
  <c r="I42" i="2"/>
  <c r="D42" i="2"/>
  <c r="I41" i="2"/>
  <c r="D41" i="2"/>
  <c r="I40" i="2"/>
  <c r="D40" i="2"/>
  <c r="I39" i="2"/>
  <c r="D39" i="2"/>
  <c r="C39" i="2" s="1"/>
  <c r="I38" i="2"/>
  <c r="H38" i="2"/>
  <c r="D38" i="2"/>
  <c r="C38" i="2" s="1"/>
  <c r="I37" i="2"/>
  <c r="D37" i="2"/>
  <c r="C37" i="2" s="1"/>
  <c r="I36" i="2"/>
  <c r="D36" i="2"/>
  <c r="C36" i="2" s="1"/>
  <c r="I35" i="2"/>
  <c r="D35" i="2"/>
  <c r="C35" i="2" s="1"/>
  <c r="I34" i="2"/>
  <c r="H34" i="2"/>
  <c r="D34" i="2"/>
  <c r="C34" i="2" s="1"/>
  <c r="I33" i="2"/>
  <c r="D33" i="2"/>
  <c r="C33" i="2" s="1"/>
  <c r="I32" i="2"/>
  <c r="D32" i="2"/>
  <c r="C32" i="2" s="1"/>
  <c r="I31" i="2"/>
  <c r="D31" i="2"/>
  <c r="C31" i="2" s="1"/>
  <c r="I30" i="2"/>
  <c r="D30" i="2"/>
  <c r="C30" i="2" s="1"/>
  <c r="I29" i="2"/>
  <c r="D29" i="2"/>
  <c r="C29" i="2" s="1"/>
  <c r="Y28" i="2"/>
  <c r="I28" i="2"/>
  <c r="D28" i="2"/>
  <c r="H28" i="2" s="1"/>
  <c r="I27" i="2"/>
  <c r="D27" i="2"/>
  <c r="H27" i="2" s="1"/>
  <c r="C27" i="2"/>
  <c r="I26" i="2"/>
  <c r="D26" i="2"/>
  <c r="H26" i="2" s="1"/>
  <c r="C26" i="2"/>
  <c r="I25" i="2"/>
  <c r="D25" i="2"/>
  <c r="C25" i="2" s="1"/>
  <c r="I24" i="2"/>
  <c r="D24" i="2"/>
  <c r="C24" i="2" s="1"/>
  <c r="I23" i="2"/>
  <c r="D23" i="2"/>
  <c r="C23" i="2" s="1"/>
  <c r="I22" i="2"/>
  <c r="H22" i="2"/>
  <c r="C22" i="2"/>
  <c r="I21" i="2"/>
  <c r="H21" i="2"/>
  <c r="C21" i="2"/>
  <c r="I20" i="2"/>
  <c r="D20" i="2"/>
  <c r="H20" i="2" s="1"/>
  <c r="I19" i="2"/>
  <c r="D19" i="2"/>
  <c r="C19" i="2" s="1"/>
  <c r="I18" i="2"/>
  <c r="D18" i="2"/>
  <c r="C18" i="2" s="1"/>
  <c r="I17" i="2"/>
  <c r="D17" i="2"/>
  <c r="H17" i="2" s="1"/>
  <c r="C17" i="2"/>
  <c r="I16" i="2"/>
  <c r="H16" i="2"/>
  <c r="D16" i="2"/>
  <c r="C16" i="2"/>
  <c r="I15" i="2"/>
  <c r="D15" i="2"/>
  <c r="H15" i="2" s="1"/>
  <c r="C15" i="2"/>
  <c r="I14" i="2"/>
  <c r="D14" i="2"/>
  <c r="H14" i="2" s="1"/>
  <c r="I13" i="2"/>
  <c r="D13" i="2"/>
  <c r="H13" i="2" s="1"/>
  <c r="C13" i="2"/>
  <c r="I12" i="2"/>
  <c r="D12" i="2"/>
  <c r="H12" i="2" s="1"/>
  <c r="C12" i="2"/>
  <c r="I11" i="2"/>
  <c r="D11" i="2"/>
  <c r="H11" i="2" s="1"/>
  <c r="C11" i="2"/>
  <c r="I10" i="2"/>
  <c r="D10" i="2"/>
  <c r="H10" i="2" s="1"/>
  <c r="C10" i="2"/>
  <c r="I9" i="2"/>
  <c r="H9" i="2"/>
  <c r="D9" i="2"/>
  <c r="C9" i="2" s="1"/>
  <c r="O8" i="2"/>
  <c r="Q8" i="2" s="1"/>
  <c r="N8" i="2"/>
  <c r="I8" i="2"/>
  <c r="H8" i="2"/>
  <c r="C8" i="2"/>
  <c r="O7" i="2"/>
  <c r="Q7" i="2" s="1"/>
  <c r="N7" i="2"/>
  <c r="N9" i="2" s="1"/>
  <c r="I7" i="2"/>
  <c r="D7" i="2"/>
  <c r="C7" i="2" s="1"/>
  <c r="N6" i="2"/>
  <c r="I6" i="2"/>
  <c r="D6" i="2"/>
  <c r="C6" i="2" s="1"/>
  <c r="P5" i="2"/>
  <c r="Q5" i="2" s="1"/>
  <c r="S5" i="2" s="1"/>
  <c r="T5" i="2" s="1"/>
  <c r="O5" i="2"/>
  <c r="N5" i="2"/>
  <c r="I5" i="2"/>
  <c r="D5" i="2"/>
  <c r="H5" i="2" s="1"/>
  <c r="C5" i="2"/>
  <c r="Q4" i="2"/>
  <c r="S4" i="2" s="1"/>
  <c r="P4" i="2"/>
  <c r="O4" i="2"/>
  <c r="O6" i="2" s="1"/>
  <c r="N4" i="2"/>
  <c r="M8" i="2" l="1"/>
  <c r="M9" i="2" s="1"/>
  <c r="M4" i="2"/>
  <c r="C117" i="2"/>
  <c r="L8" i="2"/>
  <c r="N10" i="2"/>
  <c r="H30" i="2"/>
  <c r="C72" i="2"/>
  <c r="C80" i="2"/>
  <c r="C115" i="2"/>
  <c r="C123" i="2"/>
  <c r="C14" i="2"/>
  <c r="H25" i="2"/>
  <c r="C28" i="2"/>
  <c r="L4" i="2" s="1"/>
  <c r="C67" i="2"/>
  <c r="C75" i="2"/>
  <c r="C83" i="2"/>
  <c r="C118" i="2"/>
  <c r="C126" i="2"/>
  <c r="H19" i="2"/>
  <c r="H24" i="2"/>
  <c r="C42" i="2"/>
  <c r="H42" i="2"/>
  <c r="C51" i="2"/>
  <c r="H51" i="2"/>
  <c r="C90" i="2"/>
  <c r="H90" i="2"/>
  <c r="H7" i="2"/>
  <c r="Q9" i="2"/>
  <c r="O9" i="2"/>
  <c r="O10" i="2" s="1"/>
  <c r="L17" i="2" s="1"/>
  <c r="H18" i="2"/>
  <c r="H23" i="2"/>
  <c r="H32" i="2"/>
  <c r="H36" i="2"/>
  <c r="M5" i="2"/>
  <c r="M6" i="2" s="1"/>
  <c r="H29" i="2"/>
  <c r="H33" i="2"/>
  <c r="H37" i="2"/>
  <c r="C40" i="2"/>
  <c r="H40" i="2"/>
  <c r="C44" i="2"/>
  <c r="H44" i="2"/>
  <c r="C49" i="2"/>
  <c r="H49" i="2"/>
  <c r="C88" i="2"/>
  <c r="H88" i="2"/>
  <c r="P6" i="2"/>
  <c r="L19" i="2" s="1"/>
  <c r="R7" i="2" s="1"/>
  <c r="Q6" i="2"/>
  <c r="C20" i="2"/>
  <c r="H31" i="2"/>
  <c r="H35" i="2"/>
  <c r="H39" i="2"/>
  <c r="C41" i="2"/>
  <c r="H41" i="2"/>
  <c r="C43" i="2"/>
  <c r="H43" i="2"/>
  <c r="C48" i="2"/>
  <c r="H48" i="2"/>
  <c r="C50" i="2"/>
  <c r="H50" i="2"/>
  <c r="C87" i="2"/>
  <c r="H87" i="2"/>
  <c r="C89" i="2"/>
  <c r="H89" i="2"/>
  <c r="S7" i="2" l="1"/>
  <c r="T7" i="2" s="1"/>
  <c r="M10" i="2"/>
  <c r="L14" i="2"/>
  <c r="Q10" i="2"/>
  <c r="S6" i="2"/>
  <c r="L7" i="2"/>
  <c r="L9" i="2" s="1"/>
  <c r="R8" i="2"/>
  <c r="S8" i="2" s="1"/>
  <c r="T8" i="2" s="1"/>
  <c r="L5" i="2"/>
  <c r="L6" i="2" s="1"/>
  <c r="L10" i="2" l="1"/>
  <c r="X25" i="2" s="1"/>
  <c r="R9" i="2"/>
  <c r="S9" i="2" s="1"/>
  <c r="T9" i="2" s="1"/>
  <c r="W25" i="2"/>
  <c r="Y26" i="2"/>
  <c r="X28" i="2"/>
  <c r="S10" i="2"/>
  <c r="T6" i="2"/>
  <c r="V25" i="2" l="1"/>
  <c r="W28" i="2"/>
  <c r="T10" i="2"/>
  <c r="X26" i="2"/>
  <c r="V28" i="2" l="1"/>
  <c r="U25" i="2"/>
  <c r="W26" i="2"/>
  <c r="T25" i="2" l="1"/>
  <c r="U28" i="2"/>
  <c r="V26" i="2"/>
  <c r="S25" i="2" l="1"/>
  <c r="T28" i="2"/>
  <c r="U26" i="2"/>
  <c r="S28" i="2" l="1"/>
  <c r="R25" i="2"/>
  <c r="S26" i="2" s="1"/>
  <c r="T26" i="2"/>
  <c r="R28" i="2" l="1"/>
  <c r="Q25" i="2"/>
  <c r="R26" i="2" s="1"/>
  <c r="P25" i="2" l="1"/>
  <c r="Q28" i="2"/>
  <c r="O25" i="2" l="1"/>
  <c r="P26" i="2" s="1"/>
  <c r="P28" i="2"/>
  <c r="Q26" i="2"/>
  <c r="N25" i="2" l="1"/>
  <c r="O26" i="2" s="1"/>
  <c r="O28" i="2"/>
  <c r="N28" i="2" l="1"/>
  <c r="M25" i="2"/>
  <c r="N26" i="2"/>
  <c r="L25" i="2" l="1"/>
  <c r="L28" i="2" s="1"/>
  <c r="M28" i="2"/>
  <c r="M26" i="2" l="1"/>
</calcChain>
</file>

<file path=xl/sharedStrings.xml><?xml version="1.0" encoding="utf-8"?>
<sst xmlns="http://schemas.openxmlformats.org/spreadsheetml/2006/main" count="272" uniqueCount="177">
  <si>
    <t>Sampled clinics</t>
  </si>
  <si>
    <t>Non-sampled clinics</t>
  </si>
  <si>
    <t>Site 1</t>
  </si>
  <si>
    <t>Site 2</t>
  </si>
  <si>
    <t>Site 3</t>
  </si>
  <si>
    <t>Site 4</t>
  </si>
  <si>
    <t>Site 5</t>
  </si>
  <si>
    <t>Site 6</t>
  </si>
  <si>
    <t>Site 7</t>
  </si>
  <si>
    <t>Site 8</t>
  </si>
  <si>
    <t>Site 9</t>
  </si>
  <si>
    <t>Site 10</t>
  </si>
  <si>
    <t>Site 11</t>
  </si>
  <si>
    <t>Site 12</t>
  </si>
  <si>
    <t>Site 13</t>
  </si>
  <si>
    <t>Site 14</t>
  </si>
  <si>
    <t>Site 15</t>
  </si>
  <si>
    <t>Site 16</t>
  </si>
  <si>
    <t>Site 17</t>
  </si>
  <si>
    <t>Site 18</t>
  </si>
  <si>
    <t>Site 19</t>
  </si>
  <si>
    <t>Site 20</t>
  </si>
  <si>
    <t>Site 21</t>
  </si>
  <si>
    <t>Site 22</t>
  </si>
  <si>
    <t>Site 23</t>
  </si>
  <si>
    <t>Site 24</t>
  </si>
  <si>
    <t>Site 25</t>
  </si>
  <si>
    <t>Site 26</t>
  </si>
  <si>
    <t>Site 27</t>
  </si>
  <si>
    <t>Site 28</t>
  </si>
  <si>
    <t>Site 29</t>
  </si>
  <si>
    <t>Site 30</t>
  </si>
  <si>
    <t>Site 31</t>
  </si>
  <si>
    <t>Site 32</t>
  </si>
  <si>
    <t>Site 33</t>
  </si>
  <si>
    <t>Site 34</t>
  </si>
  <si>
    <t>Site 35</t>
  </si>
  <si>
    <t>Site 36</t>
  </si>
  <si>
    <t>Site 37</t>
  </si>
  <si>
    <t>Site 38</t>
  </si>
  <si>
    <t>Site 39</t>
  </si>
  <si>
    <t>Site 40</t>
  </si>
  <si>
    <t>Site 41</t>
  </si>
  <si>
    <t>Site 42</t>
  </si>
  <si>
    <t>Site 43</t>
  </si>
  <si>
    <t>Site 44</t>
  </si>
  <si>
    <t>Site 45</t>
  </si>
  <si>
    <t>Site 46</t>
  </si>
  <si>
    <t>Site 47</t>
  </si>
  <si>
    <t>Site 48</t>
  </si>
  <si>
    <t>Site 49</t>
  </si>
  <si>
    <t>Site 50</t>
  </si>
  <si>
    <t>Site 51</t>
  </si>
  <si>
    <t>Site 52</t>
  </si>
  <si>
    <t>Site 53</t>
  </si>
  <si>
    <t>Site 54</t>
  </si>
  <si>
    <t>Site 55</t>
  </si>
  <si>
    <t>Site 56</t>
  </si>
  <si>
    <t>Site 57</t>
  </si>
  <si>
    <t>Site 58</t>
  </si>
  <si>
    <t>Site 59</t>
  </si>
  <si>
    <t>Site 60</t>
  </si>
  <si>
    <t>Site 61</t>
  </si>
  <si>
    <t>Site 62</t>
  </si>
  <si>
    <t>Site 63</t>
  </si>
  <si>
    <t>Site 64</t>
  </si>
  <si>
    <t>Site 65</t>
  </si>
  <si>
    <t>Site 66</t>
  </si>
  <si>
    <t>Site 67</t>
  </si>
  <si>
    <t>Site 68</t>
  </si>
  <si>
    <t>Site 69</t>
  </si>
  <si>
    <t>Site 70</t>
  </si>
  <si>
    <t>Site 71</t>
  </si>
  <si>
    <t>Site 72</t>
  </si>
  <si>
    <t>Site 73</t>
  </si>
  <si>
    <t>Site 74</t>
  </si>
  <si>
    <t>Site 75</t>
  </si>
  <si>
    <t>Site 76</t>
  </si>
  <si>
    <t>Site 77</t>
  </si>
  <si>
    <t>Site 78</t>
  </si>
  <si>
    <t>Site 79</t>
  </si>
  <si>
    <t>Site 80</t>
  </si>
  <si>
    <t>Site 81</t>
  </si>
  <si>
    <t>Site 82</t>
  </si>
  <si>
    <t>Site 83</t>
  </si>
  <si>
    <t>Site 84</t>
  </si>
  <si>
    <t>Site 85</t>
  </si>
  <si>
    <t>Site 86</t>
  </si>
  <si>
    <t>Site 87</t>
  </si>
  <si>
    <t>Site 88</t>
  </si>
  <si>
    <t>Site 89</t>
  </si>
  <si>
    <t>Site 90</t>
  </si>
  <si>
    <t>Site 91</t>
  </si>
  <si>
    <t>Site 92</t>
  </si>
  <si>
    <t>Site 93</t>
  </si>
  <si>
    <t>Site 94</t>
  </si>
  <si>
    <t>Site 95</t>
  </si>
  <si>
    <t>Site 96</t>
  </si>
  <si>
    <t>Site 97</t>
  </si>
  <si>
    <t>Site 98</t>
  </si>
  <si>
    <t>Site 99</t>
  </si>
  <si>
    <t>Site 100</t>
  </si>
  <si>
    <t>Site 101</t>
  </si>
  <si>
    <t>Site 102</t>
  </si>
  <si>
    <t>Site 103</t>
  </si>
  <si>
    <t>Site 104</t>
  </si>
  <si>
    <t>Site 105</t>
  </si>
  <si>
    <t>Site 106</t>
  </si>
  <si>
    <t>Site 107</t>
  </si>
  <si>
    <t>Site 108</t>
  </si>
  <si>
    <t>Site 109</t>
  </si>
  <si>
    <t>Site 110</t>
  </si>
  <si>
    <t>Site 111</t>
  </si>
  <si>
    <t>Site 112</t>
  </si>
  <si>
    <t>Site 113</t>
  </si>
  <si>
    <t>Site 114</t>
  </si>
  <si>
    <t>Site 115</t>
  </si>
  <si>
    <t>Site 116</t>
  </si>
  <si>
    <t>Site 117</t>
  </si>
  <si>
    <t>Site 118</t>
  </si>
  <si>
    <t>Site 119</t>
  </si>
  <si>
    <t>Site 120</t>
  </si>
  <si>
    <t>Site 121</t>
  </si>
  <si>
    <t>Total</t>
  </si>
  <si>
    <t>Q4 2017</t>
  </si>
  <si>
    <t>Reporting source</t>
  </si>
  <si>
    <t>Total sampled clinics</t>
  </si>
  <si>
    <t>Total non-sampled clinics</t>
  </si>
  <si>
    <t>Number of sampled clinics:</t>
  </si>
  <si>
    <t>Error rate</t>
  </si>
  <si>
    <t>Sampling framework</t>
  </si>
  <si>
    <t>Error estimation rates (calculated or assumed)</t>
  </si>
  <si>
    <t>Total adjustment for all sites in Q4 based on stepwise approach</t>
  </si>
  <si>
    <t>Treatment scale-up and adjustment of early numbers</t>
  </si>
  <si>
    <t>Q3 2017</t>
  </si>
  <si>
    <t>Percentage adjustment included</t>
  </si>
  <si>
    <t>Difference in original and reset</t>
  </si>
  <si>
    <t>Total reset end-2017</t>
  </si>
  <si>
    <t>Summary and miscount errors</t>
  </si>
  <si>
    <t>Stratification type</t>
  </si>
  <si>
    <t>NA</t>
  </si>
  <si>
    <t>Reset adjustment for non-sampled facilities</t>
  </si>
  <si>
    <t>2016 Q4</t>
  </si>
  <si>
    <t>2017 Q3</t>
  </si>
  <si>
    <t>2017 Q4</t>
  </si>
  <si>
    <t xml:space="preserve">Q4 2016 </t>
  </si>
  <si>
    <t>overcount of the number of people on treatment at the end of 2017-Q4</t>
  </si>
  <si>
    <t>overcount of the number of people on treatment overall in 2017-Q4</t>
  </si>
  <si>
    <t>Step 3 - correct for duplication across facilities in EMR and non-EMR sites</t>
  </si>
  <si>
    <t>under/overcount of the number of people on treatment in non-sampled sites</t>
  </si>
  <si>
    <t>under/over count of the number of people on treatment at the end of 2017-Q4 due to missing or incorrect reporting to the MOH</t>
  </si>
  <si>
    <t>EMR = 1 if electronic medical record system is in place.</t>
  </si>
  <si>
    <r>
      <t xml:space="preserve">Interpretation </t>
    </r>
    <r>
      <rPr>
        <sz val="11"/>
        <color theme="1"/>
        <rFont val="Calibri"/>
        <family val="2"/>
        <scheme val="minor"/>
      </rPr>
      <t>(positive numbers are undercount, negative numbers are overcount)</t>
    </r>
  </si>
  <si>
    <t xml:space="preserve">Total number of people receiving treatment by clinic site, record type, quarter and reporting source </t>
  </si>
  <si>
    <t>Health ministry national report</t>
  </si>
  <si>
    <t>Clinic report to health ministry</t>
  </si>
  <si>
    <t>Data quality assessment result (recreated value)</t>
  </si>
  <si>
    <t>Desk review – flag on national reports 1 – identify possible errors in national numbers (missing, Q4&lt;Q3, Q4&gt;Q3 by 0.15 or Q4 facility recreated less than or greater than national)</t>
  </si>
  <si>
    <t>Desk review results (corrected numbers – column F): red indicates a difference between the results and the original health ministry national report</t>
  </si>
  <si>
    <t>electronic medical records</t>
  </si>
  <si>
    <r>
      <t>Cross-facility duplication</t>
    </r>
    <r>
      <rPr>
        <b/>
        <sz val="11"/>
        <color rgb="FF00B0F0"/>
        <rFont val="Calibri"/>
        <family val="2"/>
        <scheme val="minor"/>
      </rPr>
      <t xml:space="preserve"> (assumed to have found 7%)</t>
    </r>
  </si>
  <si>
    <t>Sampled clinics without electronic medical records</t>
  </si>
  <si>
    <t>Sampled clinics with electronic medical records</t>
  </si>
  <si>
    <t>Non-sampled clinics without electronic medical records</t>
  </si>
  <si>
    <t>Non-sampled clinics with electronic medical records</t>
  </si>
  <si>
    <t>Clinic report to Health ministry</t>
  </si>
  <si>
    <t>Facility-level data quality assessment reset values</t>
  </si>
  <si>
    <t>Percentage of people receiving treatment in 2017-Q3 in sample (M6/M10)</t>
  </si>
  <si>
    <t>Steps 1and 2 – correct for misreporting at the national level (in sampled sites – reset; in non-sampled sites, resolve possible error flags)</t>
  </si>
  <si>
    <t>Step 4 – correct for misreporting at facility in non-sampled sites</t>
  </si>
  <si>
    <t>Original health ministry reported numbers</t>
  </si>
  <si>
    <t>Percentage change per year</t>
  </si>
  <si>
    <t>Adjusted health ministry reported numbers</t>
  </si>
  <si>
    <t>Original reported value (column D) or clinic value if potential error triggered (column E)</t>
  </si>
  <si>
    <t>Desk review – flag on national reports 1 – identify possible errors in national numbers (missing, Q4&lt;Q3, Q4&gt;Q3 by 0.15 or Q4 facility recreated less or greater than national)</t>
  </si>
  <si>
    <t>Health ministry  national report</t>
  </si>
  <si>
    <t xml:space="preserve">Clinic report to health ministry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</si>
</sst>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5" fontId="0" fillId="0" borderId="0" xfId="1" applyNumberFormat="1" applyFont="1"/>
    <xf numFmtId="0" fontId="0" fillId="0" borderId="0" xfId="0" applyFill="1" applyAlignment="1">
      <alignment wrapText="1"/>
    </xf>
    <xf numFmtId="0" fontId="0" fillId="0" borderId="0" xfId="0" applyFill="1"/>
    <xf numFmtId="0" fontId="3" fillId="2" borderId="0" xfId="0" applyFont="1" applyFill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wrapText="1"/>
    </xf>
    <xf numFmtId="165" fontId="0" fillId="2" borderId="0" xfId="0" applyNumberFormat="1" applyFill="1"/>
    <xf numFmtId="166" fontId="0" fillId="2" borderId="0" xfId="2" applyNumberFormat="1" applyFont="1" applyFill="1"/>
    <xf numFmtId="9" fontId="0" fillId="2" borderId="0" xfId="0" applyNumberFormat="1" applyFill="1"/>
    <xf numFmtId="0" fontId="0" fillId="3" borderId="0" xfId="0" applyFill="1"/>
    <xf numFmtId="0" fontId="0" fillId="4" borderId="0" xfId="0" applyFill="1"/>
    <xf numFmtId="165" fontId="0" fillId="4" borderId="0" xfId="1" applyNumberFormat="1" applyFont="1" applyFill="1"/>
    <xf numFmtId="0" fontId="0" fillId="2" borderId="0" xfId="0" applyFill="1" applyBorder="1"/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65" fontId="0" fillId="2" borderId="6" xfId="1" applyNumberFormat="1" applyFont="1" applyFill="1" applyBorder="1" applyAlignment="1">
      <alignment wrapText="1"/>
    </xf>
    <xf numFmtId="165" fontId="0" fillId="2" borderId="0" xfId="1" applyNumberFormat="1" applyFont="1" applyFill="1" applyBorder="1" applyAlignment="1">
      <alignment wrapText="1"/>
    </xf>
    <xf numFmtId="165" fontId="0" fillId="2" borderId="0" xfId="0" applyNumberFormat="1" applyFill="1" applyBorder="1"/>
    <xf numFmtId="165" fontId="0" fillId="2" borderId="0" xfId="0" applyNumberFormat="1" applyFill="1" applyBorder="1" applyAlignment="1">
      <alignment horizontal="left" wrapText="1"/>
    </xf>
    <xf numFmtId="166" fontId="0" fillId="2" borderId="7" xfId="2" applyNumberFormat="1" applyFont="1" applyFill="1" applyBorder="1" applyAlignment="1">
      <alignment wrapText="1"/>
    </xf>
    <xf numFmtId="165" fontId="0" fillId="2" borderId="6" xfId="0" applyNumberFormat="1" applyFill="1" applyBorder="1"/>
    <xf numFmtId="165" fontId="4" fillId="2" borderId="6" xfId="0" applyNumberFormat="1" applyFont="1" applyFill="1" applyBorder="1"/>
    <xf numFmtId="165" fontId="4" fillId="2" borderId="0" xfId="0" applyNumberFormat="1" applyFont="1" applyFill="1" applyBorder="1"/>
    <xf numFmtId="165" fontId="4" fillId="2" borderId="0" xfId="0" applyNumberFormat="1" applyFont="1" applyFill="1" applyBorder="1" applyAlignment="1">
      <alignment horizontal="left" wrapText="1"/>
    </xf>
    <xf numFmtId="166" fontId="4" fillId="2" borderId="7" xfId="2" applyNumberFormat="1" applyFont="1" applyFill="1" applyBorder="1" applyAlignment="1">
      <alignment wrapText="1"/>
    </xf>
    <xf numFmtId="165" fontId="0" fillId="2" borderId="0" xfId="0" applyNumberFormat="1" applyFill="1" applyBorder="1" applyAlignment="1">
      <alignment horizontal="left"/>
    </xf>
    <xf numFmtId="165" fontId="4" fillId="2" borderId="0" xfId="0" applyNumberFormat="1" applyFont="1" applyFill="1" applyBorder="1" applyAlignment="1">
      <alignment horizontal="left"/>
    </xf>
    <xf numFmtId="165" fontId="3" fillId="2" borderId="8" xfId="1" applyNumberFormat="1" applyFont="1" applyFill="1" applyBorder="1"/>
    <xf numFmtId="165" fontId="3" fillId="2" borderId="1" xfId="1" applyNumberFormat="1" applyFont="1" applyFill="1" applyBorder="1"/>
    <xf numFmtId="0" fontId="0" fillId="2" borderId="1" xfId="0" applyFill="1" applyBorder="1"/>
    <xf numFmtId="166" fontId="3" fillId="2" borderId="9" xfId="2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right" wrapText="1"/>
    </xf>
    <xf numFmtId="0" fontId="0" fillId="2" borderId="11" xfId="0" applyFill="1" applyBorder="1" applyAlignment="1">
      <alignment horizontal="right"/>
    </xf>
    <xf numFmtId="0" fontId="0" fillId="2" borderId="11" xfId="0" applyFill="1" applyBorder="1" applyAlignment="1">
      <alignment horizontal="right" wrapText="1"/>
    </xf>
    <xf numFmtId="0" fontId="4" fillId="2" borderId="1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left"/>
    </xf>
    <xf numFmtId="165" fontId="0" fillId="2" borderId="14" xfId="0" applyNumberFormat="1" applyFill="1" applyBorder="1"/>
    <xf numFmtId="0" fontId="0" fillId="2" borderId="6" xfId="0" applyFill="1" applyBorder="1" applyAlignment="1">
      <alignment horizontal="right"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horizontal="right" wrapText="1"/>
    </xf>
    <xf numFmtId="9" fontId="0" fillId="2" borderId="9" xfId="2" applyFont="1" applyFill="1" applyBorder="1"/>
    <xf numFmtId="0" fontId="3" fillId="2" borderId="3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0" fontId="0" fillId="2" borderId="3" xfId="2" applyNumberFormat="1" applyFont="1" applyFill="1" applyBorder="1"/>
    <xf numFmtId="166" fontId="0" fillId="2" borderId="3" xfId="2" applyNumberFormat="1" applyFont="1" applyFill="1" applyBorder="1"/>
    <xf numFmtId="166" fontId="3" fillId="2" borderId="3" xfId="2" applyNumberFormat="1" applyFont="1" applyFill="1" applyBorder="1"/>
    <xf numFmtId="0" fontId="3" fillId="3" borderId="3" xfId="0" applyFont="1" applyFill="1" applyBorder="1"/>
    <xf numFmtId="0" fontId="0" fillId="3" borderId="3" xfId="0" applyFill="1" applyBorder="1"/>
    <xf numFmtId="165" fontId="0" fillId="3" borderId="3" xfId="0" applyNumberFormat="1" applyFill="1" applyBorder="1"/>
    <xf numFmtId="165" fontId="1" fillId="3" borderId="3" xfId="1" applyNumberFormat="1" applyFont="1" applyFill="1" applyBorder="1"/>
    <xf numFmtId="165" fontId="0" fillId="3" borderId="3" xfId="1" applyNumberFormat="1" applyFont="1" applyFill="1" applyBorder="1"/>
    <xf numFmtId="9" fontId="0" fillId="3" borderId="3" xfId="2" applyFont="1" applyFill="1" applyBorder="1"/>
    <xf numFmtId="9" fontId="3" fillId="3" borderId="3" xfId="2" applyFont="1" applyFill="1" applyBorder="1"/>
    <xf numFmtId="166" fontId="0" fillId="3" borderId="3" xfId="2" applyNumberFormat="1" applyFont="1" applyFill="1" applyBorder="1"/>
    <xf numFmtId="1" fontId="3" fillId="4" borderId="3" xfId="0" applyNumberFormat="1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4" borderId="15" xfId="0" applyFill="1" applyBorder="1" applyAlignment="1">
      <alignment wrapText="1"/>
    </xf>
    <xf numFmtId="0" fontId="0" fillId="4" borderId="14" xfId="0" applyFill="1" applyBorder="1" applyAlignment="1">
      <alignment wrapText="1"/>
    </xf>
    <xf numFmtId="0" fontId="0" fillId="4" borderId="6" xfId="0" applyFill="1" applyBorder="1"/>
    <xf numFmtId="0" fontId="0" fillId="4" borderId="0" xfId="0" applyFill="1" applyBorder="1"/>
    <xf numFmtId="165" fontId="0" fillId="4" borderId="0" xfId="1" applyNumberFormat="1" applyFont="1" applyFill="1" applyBorder="1"/>
    <xf numFmtId="164" fontId="0" fillId="4" borderId="0" xfId="0" applyNumberFormat="1" applyFill="1" applyBorder="1"/>
    <xf numFmtId="165" fontId="2" fillId="4" borderId="7" xfId="0" applyNumberFormat="1" applyFont="1" applyFill="1" applyBorder="1"/>
    <xf numFmtId="164" fontId="2" fillId="4" borderId="0" xfId="0" applyNumberFormat="1" applyFont="1" applyFill="1" applyBorder="1"/>
    <xf numFmtId="165" fontId="5" fillId="4" borderId="7" xfId="0" applyNumberFormat="1" applyFont="1" applyFill="1" applyBorder="1"/>
    <xf numFmtId="165" fontId="0" fillId="4" borderId="7" xfId="0" applyNumberFormat="1" applyFill="1" applyBorder="1"/>
    <xf numFmtId="0" fontId="0" fillId="4" borderId="8" xfId="0" applyFill="1" applyBorder="1"/>
    <xf numFmtId="165" fontId="0" fillId="4" borderId="1" xfId="1" applyNumberFormat="1" applyFont="1" applyFill="1" applyBorder="1"/>
    <xf numFmtId="164" fontId="0" fillId="4" borderId="1" xfId="0" applyNumberFormat="1" applyFill="1" applyBorder="1"/>
    <xf numFmtId="165" fontId="0" fillId="4" borderId="9" xfId="0" applyNumberFormat="1" applyFill="1" applyBorder="1"/>
    <xf numFmtId="0" fontId="3" fillId="4" borderId="13" xfId="0" applyFont="1" applyFill="1" applyBorder="1" applyAlignment="1">
      <alignment wrapText="1"/>
    </xf>
    <xf numFmtId="0" fontId="3" fillId="4" borderId="2" xfId="0" applyFont="1" applyFill="1" applyBorder="1"/>
    <xf numFmtId="0" fontId="3" fillId="4" borderId="4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0" fillId="4" borderId="13" xfId="0" applyFill="1" applyBorder="1"/>
    <xf numFmtId="0" fontId="0" fillId="4" borderId="15" xfId="0" applyFill="1" applyBorder="1"/>
    <xf numFmtId="165" fontId="0" fillId="4" borderId="15" xfId="1" applyNumberFormat="1" applyFont="1" applyFill="1" applyBorder="1"/>
    <xf numFmtId="164" fontId="0" fillId="4" borderId="15" xfId="0" applyNumberFormat="1" applyFill="1" applyBorder="1"/>
    <xf numFmtId="165" fontId="0" fillId="4" borderId="14" xfId="0" applyNumberFormat="1" applyFill="1" applyBorder="1"/>
    <xf numFmtId="0" fontId="0" fillId="4" borderId="1" xfId="0" applyFill="1" applyBorder="1"/>
    <xf numFmtId="0" fontId="3" fillId="2" borderId="3" xfId="0" applyFont="1" applyFill="1" applyBorder="1" applyAlignment="1">
      <alignment horizontal="right" wrapText="1"/>
    </xf>
    <xf numFmtId="165" fontId="0" fillId="2" borderId="0" xfId="0" applyNumberForma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center"/>
    </xf>
    <xf numFmtId="166" fontId="7" fillId="2" borderId="3" xfId="0" applyNumberFormat="1" applyFont="1" applyFill="1" applyBorder="1"/>
    <xf numFmtId="165" fontId="0" fillId="2" borderId="15" xfId="1" applyNumberFormat="1" applyFont="1" applyFill="1" applyBorder="1" applyAlignment="1">
      <alignment wrapText="1"/>
    </xf>
    <xf numFmtId="0" fontId="3" fillId="4" borderId="15" xfId="0" applyFont="1" applyFill="1" applyBorder="1" applyAlignment="1">
      <alignment wrapText="1"/>
    </xf>
    <xf numFmtId="1" fontId="3" fillId="2" borderId="3" xfId="0" applyNumberFormat="1" applyFont="1" applyFill="1" applyBorder="1"/>
    <xf numFmtId="0" fontId="3" fillId="2" borderId="3" xfId="0" applyFont="1" applyFill="1" applyBorder="1" applyAlignment="1">
      <alignment wrapText="1"/>
    </xf>
    <xf numFmtId="0" fontId="3" fillId="4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 wrapText="1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9" fontId="0" fillId="2" borderId="4" xfId="0" applyNumberFormat="1" applyFill="1" applyBorder="1" applyAlignment="1">
      <alignment horizontal="left"/>
    </xf>
    <xf numFmtId="9" fontId="0" fillId="2" borderId="2" xfId="0" applyNumberFormat="1" applyFill="1" applyBorder="1" applyAlignment="1">
      <alignment horizontal="left"/>
    </xf>
    <xf numFmtId="9" fontId="0" fillId="2" borderId="5" xfId="0" applyNumberFormat="1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5" xfId="0" applyFill="1" applyBorder="1" applyAlignment="1">
      <alignment horizontal="left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Original and adjusted numbers, with adjustment starting in 2013 and reset number in 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'Adjustment factor example'!$K$25</c:f>
              <c:strCache>
                <c:ptCount val="1"/>
                <c:pt idx="0">
                  <c:v>Original health ministry reported numbers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'Adjustment factor example'!$L$24:$Y$24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'Adjustment factor example'!$L$25:$Y$25</c:f>
              <c:numCache>
                <c:formatCode>_-* #,##0_-;\-* #,##0_-;_-* "-"??_-;_-@_-</c:formatCode>
                <c:ptCount val="14"/>
                <c:pt idx="0">
                  <c:v>151175.31562987575</c:v>
                </c:pt>
                <c:pt idx="1">
                  <c:v>159131.91118934291</c:v>
                </c:pt>
                <c:pt idx="2">
                  <c:v>169289.26722270524</c:v>
                </c:pt>
                <c:pt idx="3">
                  <c:v>180094.96513053749</c:v>
                </c:pt>
                <c:pt idx="4">
                  <c:v>193650.50014036288</c:v>
                </c:pt>
                <c:pt idx="5">
                  <c:v>208226.34423694934</c:v>
                </c:pt>
                <c:pt idx="6">
                  <c:v>223899.29487844015</c:v>
                </c:pt>
                <c:pt idx="7">
                  <c:v>243368.7987809132</c:v>
                </c:pt>
                <c:pt idx="8">
                  <c:v>264531.30302273174</c:v>
                </c:pt>
                <c:pt idx="9">
                  <c:v>300603.75343492243</c:v>
                </c:pt>
                <c:pt idx="10">
                  <c:v>341595.1743578664</c:v>
                </c:pt>
                <c:pt idx="11">
                  <c:v>388176.33449757547</c:v>
                </c:pt>
                <c:pt idx="12">
                  <c:v>441109.47101997212</c:v>
                </c:pt>
                <c:pt idx="13">
                  <c:v>525517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BF-4EF1-BA5E-D6400B9F32F2}"/>
            </c:ext>
          </c:extLst>
        </c:ser>
        <c:ser>
          <c:idx val="1"/>
          <c:order val="1"/>
          <c:tx>
            <c:strRef>
              <c:f>'Adjustment factor example'!$K$28</c:f>
              <c:strCache>
                <c:ptCount val="1"/>
                <c:pt idx="0">
                  <c:v>Adjusted health ministry reported numbers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'Adjustment factor example'!$L$24:$Y$24</c:f>
              <c:numCache>
                <c:formatCode>General</c:formatCode>
                <c:ptCount val="14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</c:numCache>
            </c:numRef>
          </c:cat>
          <c:val>
            <c:numRef>
              <c:f>'Adjustment factor example'!$L$28:$Y$28</c:f>
              <c:numCache>
                <c:formatCode>_-* #,##0_-;\-* #,##0_-;_-* "-"??_-;_-@_-</c:formatCode>
                <c:ptCount val="14"/>
                <c:pt idx="0">
                  <c:v>151175.31562987575</c:v>
                </c:pt>
                <c:pt idx="1">
                  <c:v>159131.91118934291</c:v>
                </c:pt>
                <c:pt idx="2">
                  <c:v>169289.26722270524</c:v>
                </c:pt>
                <c:pt idx="3">
                  <c:v>180094.96513053749</c:v>
                </c:pt>
                <c:pt idx="4">
                  <c:v>193650.50014036288</c:v>
                </c:pt>
                <c:pt idx="5">
                  <c:v>208226.34423694934</c:v>
                </c:pt>
                <c:pt idx="6">
                  <c:v>223899.29487844015</c:v>
                </c:pt>
                <c:pt idx="7">
                  <c:v>243368.7987809132</c:v>
                </c:pt>
                <c:pt idx="8">
                  <c:v>264531.30302273174</c:v>
                </c:pt>
                <c:pt idx="9">
                  <c:v>294642.39227383916</c:v>
                </c:pt>
                <c:pt idx="10">
                  <c:v>328046.62626449531</c:v>
                </c:pt>
                <c:pt idx="11">
                  <c:v>365082.21842932922</c:v>
                </c:pt>
                <c:pt idx="12">
                  <c:v>406118.38606808393</c:v>
                </c:pt>
                <c:pt idx="13">
                  <c:v>473408.59154715569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BF-4EF1-BA5E-D6400B9F3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027264"/>
        <c:axId val="50358528"/>
      </c:lineChart>
      <c:catAx>
        <c:axId val="15802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58528"/>
        <c:crosses val="autoZero"/>
        <c:auto val="1"/>
        <c:lblAlgn val="ctr"/>
        <c:lblOffset val="100"/>
        <c:noMultiLvlLbl val="0"/>
      </c:catAx>
      <c:valAx>
        <c:axId val="5035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02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323849</xdr:colOff>
      <xdr:row>29</xdr:row>
      <xdr:rowOff>61911</xdr:rowOff>
    </xdr:from>
    <xdr:to>
      <xdr:col>19</xdr:col>
      <xdr:colOff>561974</xdr:colOff>
      <xdr:row>44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E1E4A93E-53C8-45BC-B385-80C9C75EE9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0"/>
  <sheetViews>
    <sheetView tabSelected="1" zoomScale="80" zoomScaleNormal="80" workbookViewId="0">
      <selection activeCell="K141" sqref="K141"/>
    </sheetView>
  </sheetViews>
  <sheetFormatPr baseColWidth="10" defaultColWidth="8.88671875" defaultRowHeight="14.4" x14ac:dyDescent="0.3"/>
  <cols>
    <col min="1" max="1" width="16.109375" customWidth="1"/>
    <col min="2" max="2" width="5.44140625" customWidth="1"/>
    <col min="3" max="3" width="10" style="2" customWidth="1"/>
    <col min="4" max="4" width="10.88671875" customWidth="1"/>
    <col min="5" max="5" width="9.6640625" customWidth="1"/>
    <col min="6" max="6" width="8.88671875" customWidth="1"/>
    <col min="7" max="7" width="10.109375" customWidth="1"/>
    <col min="8" max="8" width="22.88671875" customWidth="1"/>
    <col min="9" max="9" width="13.88671875" customWidth="1"/>
    <col min="10" max="10" width="5" customWidth="1"/>
    <col min="11" max="11" width="62.44140625" customWidth="1"/>
    <col min="12" max="12" width="9.109375" customWidth="1"/>
    <col min="13" max="13" width="9.33203125" customWidth="1"/>
    <col min="14" max="14" width="10" customWidth="1"/>
    <col min="15" max="15" width="9.109375" customWidth="1"/>
    <col min="16" max="16" width="10.88671875" customWidth="1"/>
    <col min="17" max="17" width="14.6640625" customWidth="1"/>
    <col min="18" max="18" width="12.44140625" customWidth="1"/>
    <col min="19" max="19" width="11.88671875" customWidth="1"/>
    <col min="20" max="21" width="11.44140625" bestFit="1" customWidth="1"/>
    <col min="23" max="23" width="11.44140625" bestFit="1" customWidth="1"/>
    <col min="25" max="25" width="11.44140625" bestFit="1" customWidth="1"/>
  </cols>
  <sheetData>
    <row r="1" spans="1:24" ht="15" x14ac:dyDescent="0.25">
      <c r="A1" s="97" t="s">
        <v>153</v>
      </c>
      <c r="B1" s="98"/>
      <c r="C1" s="98"/>
      <c r="D1" s="98"/>
      <c r="E1" s="98"/>
      <c r="F1" s="98"/>
      <c r="G1" s="98"/>
      <c r="H1" s="98"/>
      <c r="I1" s="99"/>
      <c r="K1" s="6" t="s">
        <v>138</v>
      </c>
      <c r="L1" s="7"/>
      <c r="M1" s="7"/>
      <c r="N1" s="15"/>
      <c r="O1" s="15"/>
      <c r="P1" s="15"/>
      <c r="Q1" s="15"/>
      <c r="R1" s="15"/>
      <c r="S1" s="15"/>
      <c r="T1" s="15"/>
      <c r="U1" s="5"/>
      <c r="V1" s="5"/>
      <c r="W1" s="5"/>
      <c r="X1" s="5"/>
    </row>
    <row r="2" spans="1:24" s="1" customFormat="1" ht="13.5" customHeight="1" x14ac:dyDescent="0.25">
      <c r="A2" s="100"/>
      <c r="B2" s="101"/>
      <c r="C2" s="61" t="s">
        <v>145</v>
      </c>
      <c r="D2" s="62" t="s">
        <v>134</v>
      </c>
      <c r="E2" s="107" t="s">
        <v>124</v>
      </c>
      <c r="F2" s="107"/>
      <c r="G2" s="107"/>
      <c r="H2" s="107"/>
      <c r="I2" s="107"/>
      <c r="K2" s="8"/>
      <c r="L2" s="95" t="s">
        <v>142</v>
      </c>
      <c r="M2" s="96" t="s">
        <v>143</v>
      </c>
      <c r="N2" s="105" t="s">
        <v>144</v>
      </c>
      <c r="O2" s="105"/>
      <c r="P2" s="105"/>
      <c r="Q2" s="105"/>
      <c r="R2" s="105"/>
      <c r="S2" s="105"/>
      <c r="T2" s="106"/>
      <c r="U2" s="4"/>
      <c r="V2" s="4"/>
      <c r="W2" s="4"/>
      <c r="X2" s="4"/>
    </row>
    <row r="3" spans="1:24" s="1" customFormat="1" ht="59.25" customHeight="1" x14ac:dyDescent="0.3">
      <c r="A3" s="102" t="s">
        <v>125</v>
      </c>
      <c r="B3" s="103"/>
      <c r="C3" s="62" t="s">
        <v>154</v>
      </c>
      <c r="D3" s="62" t="s">
        <v>154</v>
      </c>
      <c r="E3" s="62" t="s">
        <v>154</v>
      </c>
      <c r="F3" s="62" t="s">
        <v>155</v>
      </c>
      <c r="G3" s="62" t="s">
        <v>156</v>
      </c>
      <c r="H3" s="62" t="s">
        <v>157</v>
      </c>
      <c r="I3" s="62" t="s">
        <v>158</v>
      </c>
      <c r="K3" s="36" t="s">
        <v>139</v>
      </c>
      <c r="L3" s="18" t="s">
        <v>154</v>
      </c>
      <c r="M3" s="16" t="s">
        <v>154</v>
      </c>
      <c r="N3" s="16" t="s">
        <v>154</v>
      </c>
      <c r="O3" s="16" t="s">
        <v>165</v>
      </c>
      <c r="P3" s="16" t="s">
        <v>166</v>
      </c>
      <c r="Q3" s="17" t="s">
        <v>160</v>
      </c>
      <c r="R3" s="17" t="s">
        <v>141</v>
      </c>
      <c r="S3" s="16" t="s">
        <v>137</v>
      </c>
      <c r="T3" s="19" t="s">
        <v>136</v>
      </c>
      <c r="U3" s="4"/>
      <c r="V3" s="4"/>
      <c r="W3" s="4"/>
      <c r="X3" s="4"/>
    </row>
    <row r="4" spans="1:24" s="1" customFormat="1" ht="15.75" customHeight="1" x14ac:dyDescent="0.25">
      <c r="A4" s="77" t="s">
        <v>0</v>
      </c>
      <c r="B4" s="94" t="s">
        <v>159</v>
      </c>
      <c r="C4" s="63"/>
      <c r="D4" s="63"/>
      <c r="E4" s="63"/>
      <c r="F4" s="63"/>
      <c r="G4" s="63"/>
      <c r="H4" s="63"/>
      <c r="I4" s="64"/>
      <c r="K4" s="37" t="s">
        <v>161</v>
      </c>
      <c r="L4" s="20">
        <f>SUMIF(B5:B44,"",C5:C44)</f>
        <v>79833.290281950656</v>
      </c>
      <c r="M4" s="93">
        <f>SUMIF(B5:B44,"",D5:D44)</f>
        <v>92829.407304593784</v>
      </c>
      <c r="N4" s="21">
        <f>SUMIF(B5:B44,"",E5:E44)</f>
        <v>92202.595159375036</v>
      </c>
      <c r="O4" s="21">
        <f>SUMIF(B5:B44,"",F5:F44)</f>
        <v>96326.595159375021</v>
      </c>
      <c r="P4" s="21">
        <f>SUMIF(B5:B44,"",G5:G44)</f>
        <v>93761</v>
      </c>
      <c r="Q4" s="22">
        <f>P4+(P4*-0.07)</f>
        <v>87197.73</v>
      </c>
      <c r="R4" s="90" t="s">
        <v>140</v>
      </c>
      <c r="S4" s="23">
        <f>Q4</f>
        <v>87197.73</v>
      </c>
      <c r="T4" s="24">
        <f>(S4-N4)/N4</f>
        <v>-5.4281174523601816E-2</v>
      </c>
      <c r="U4" s="4"/>
      <c r="V4" s="4"/>
      <c r="W4" s="4"/>
      <c r="X4" s="4"/>
    </row>
    <row r="5" spans="1:24" ht="15" x14ac:dyDescent="0.25">
      <c r="A5" s="65" t="s">
        <v>2</v>
      </c>
      <c r="B5" s="66"/>
      <c r="C5" s="67">
        <f>D5*0.86</f>
        <v>166.83999999999989</v>
      </c>
      <c r="D5" s="67">
        <f>E5*0.97</f>
        <v>193.99999999999989</v>
      </c>
      <c r="E5" s="67">
        <v>199.99999999999989</v>
      </c>
      <c r="F5" s="67">
        <v>199.99999999999989</v>
      </c>
      <c r="G5" s="67">
        <v>194</v>
      </c>
      <c r="H5" s="68">
        <f>(E5-D5)/D5</f>
        <v>3.092783505154641E-2</v>
      </c>
      <c r="I5" s="69">
        <f>G5</f>
        <v>194</v>
      </c>
      <c r="K5" s="38" t="s">
        <v>162</v>
      </c>
      <c r="L5" s="20">
        <f>SUMIF(B5:B44,1,C5:C44)</f>
        <v>214463.55684345216</v>
      </c>
      <c r="M5" s="21">
        <f>SUMIF(B5:B44,1,D5:D44)</f>
        <v>249376.22888773508</v>
      </c>
      <c r="N5" s="22">
        <f>SUMIF(B5:B44,1,E5:E44)</f>
        <v>257088.89576055162</v>
      </c>
      <c r="O5" s="22">
        <f>SUMIF(B5:B44,1,F5:F44)</f>
        <v>257848.1830377923</v>
      </c>
      <c r="P5" s="22">
        <f>SUMIF(B5:B44,1,G5:G44)</f>
        <v>247206.22426110264</v>
      </c>
      <c r="Q5" s="22">
        <f>P5+(P5*-0.07)</f>
        <v>229901.78856282547</v>
      </c>
      <c r="R5" s="91" t="s">
        <v>140</v>
      </c>
      <c r="S5" s="23">
        <f>Q5</f>
        <v>229901.78856282547</v>
      </c>
      <c r="T5" s="24">
        <f t="shared" ref="T5:T8" si="0">(S5-N5)/N5</f>
        <v>-0.10574983068521081</v>
      </c>
      <c r="U5" s="5"/>
      <c r="V5" s="5"/>
      <c r="W5" s="5"/>
      <c r="X5" s="5"/>
    </row>
    <row r="6" spans="1:24" ht="15" x14ac:dyDescent="0.25">
      <c r="A6" s="65" t="s">
        <v>3</v>
      </c>
      <c r="B6" s="66"/>
      <c r="C6" s="67">
        <f t="shared" ref="C6:C44" si="1">D6*0.86</f>
        <v>0</v>
      </c>
      <c r="D6" s="67">
        <f t="shared" ref="D6:D44" si="2">E6*0.97</f>
        <v>0</v>
      </c>
      <c r="E6" s="67">
        <v>0</v>
      </c>
      <c r="F6" s="67">
        <v>241</v>
      </c>
      <c r="G6" s="67">
        <v>310</v>
      </c>
      <c r="H6" s="70">
        <v>0</v>
      </c>
      <c r="I6" s="69">
        <f t="shared" ref="I6:I44" si="3">G6</f>
        <v>310</v>
      </c>
      <c r="K6" s="39" t="s">
        <v>126</v>
      </c>
      <c r="L6" s="26">
        <f t="shared" ref="L6:Q6" si="4">SUM(L4:L5)</f>
        <v>294296.84712540283</v>
      </c>
      <c r="M6" s="27">
        <f t="shared" si="4"/>
        <v>342205.63619232888</v>
      </c>
      <c r="N6" s="27">
        <f t="shared" si="4"/>
        <v>349291.49091992667</v>
      </c>
      <c r="O6" s="27">
        <f t="shared" si="4"/>
        <v>354174.77819716732</v>
      </c>
      <c r="P6" s="27">
        <f t="shared" si="4"/>
        <v>340967.22426110262</v>
      </c>
      <c r="Q6" s="27">
        <f t="shared" si="4"/>
        <v>317099.51856282545</v>
      </c>
      <c r="R6" s="89" t="s">
        <v>140</v>
      </c>
      <c r="S6" s="28">
        <f>Q6</f>
        <v>317099.51856282545</v>
      </c>
      <c r="T6" s="29">
        <f t="shared" si="0"/>
        <v>-9.2163631791651809E-2</v>
      </c>
      <c r="U6" s="5"/>
      <c r="V6" s="5"/>
      <c r="W6" s="5"/>
      <c r="X6" s="5"/>
    </row>
    <row r="7" spans="1:24" ht="15" x14ac:dyDescent="0.25">
      <c r="A7" s="65" t="s">
        <v>4</v>
      </c>
      <c r="B7" s="66"/>
      <c r="C7" s="67">
        <f t="shared" si="1"/>
        <v>241.0838</v>
      </c>
      <c r="D7" s="67">
        <f t="shared" si="2"/>
        <v>280.33</v>
      </c>
      <c r="E7" s="67">
        <v>289</v>
      </c>
      <c r="F7" s="67">
        <v>289</v>
      </c>
      <c r="G7" s="67">
        <v>179</v>
      </c>
      <c r="H7" s="68">
        <f t="shared" ref="H7:H44" si="5">(E7-D7)/D7</f>
        <v>3.0927835051546452E-2</v>
      </c>
      <c r="I7" s="69">
        <f t="shared" si="3"/>
        <v>179</v>
      </c>
      <c r="K7" s="37" t="s">
        <v>163</v>
      </c>
      <c r="L7" s="25">
        <f>SUMIF(B48:B128,"",C48:C128)</f>
        <v>96425.542731087175</v>
      </c>
      <c r="M7" s="22">
        <f>SUMIF(B48:B128,"",D48:D128)</f>
        <v>112122.72410591532</v>
      </c>
      <c r="N7" s="22">
        <f>SUMIF(B48:B128,"",E48:E128)</f>
        <v>115824.00509673342</v>
      </c>
      <c r="O7" s="22">
        <f>SUMIF(B48:B128,"",F48:F128)</f>
        <v>114445.55973974227</v>
      </c>
      <c r="P7" s="88" t="s">
        <v>140</v>
      </c>
      <c r="Q7" s="22">
        <f>O7+(O7*-0.07)</f>
        <v>106434.37055796031</v>
      </c>
      <c r="R7" s="22">
        <f>Q7+(Q7*L19)</f>
        <v>102311.5763719746</v>
      </c>
      <c r="S7" s="30">
        <f>R7</f>
        <v>102311.5763719746</v>
      </c>
      <c r="T7" s="24">
        <f t="shared" si="0"/>
        <v>-0.11666345602082717</v>
      </c>
      <c r="U7" s="5"/>
      <c r="V7" s="5"/>
      <c r="W7" s="5"/>
      <c r="X7" s="5"/>
    </row>
    <row r="8" spans="1:24" ht="15" x14ac:dyDescent="0.25">
      <c r="A8" s="65" t="s">
        <v>5</v>
      </c>
      <c r="B8" s="66"/>
      <c r="C8" s="67">
        <f t="shared" si="1"/>
        <v>282.08</v>
      </c>
      <c r="D8" s="67">
        <v>328</v>
      </c>
      <c r="E8" s="67">
        <v>0</v>
      </c>
      <c r="F8" s="67">
        <v>348</v>
      </c>
      <c r="G8" s="67">
        <v>348</v>
      </c>
      <c r="H8" s="70">
        <f>(E8-D8)/D8</f>
        <v>-1</v>
      </c>
      <c r="I8" s="69">
        <f t="shared" si="3"/>
        <v>348</v>
      </c>
      <c r="K8" s="37" t="s">
        <v>164</v>
      </c>
      <c r="L8" s="25">
        <f>SUMIF(B48:B128,1,C48:C128)</f>
        <v>50387.081163482151</v>
      </c>
      <c r="M8" s="22">
        <f>SUMIF(B48:B128,1,D48:D128)</f>
        <v>58589.629259862966</v>
      </c>
      <c r="N8" s="22">
        <f>SUMIF(B48:B128,1,E48:E128)</f>
        <v>60401.67964934327</v>
      </c>
      <c r="O8" s="22">
        <f>SUMIF(B48:B128,1,F48:F128)</f>
        <v>60401.687220723034</v>
      </c>
      <c r="P8" s="88" t="s">
        <v>140</v>
      </c>
      <c r="Q8" s="22">
        <f>O8+(O8*-0.07)</f>
        <v>56173.569115272418</v>
      </c>
      <c r="R8" s="22">
        <f>Q8+(Q8*L19)</f>
        <v>53997.654859938943</v>
      </c>
      <c r="S8" s="30">
        <f>R8</f>
        <v>53997.654859938943</v>
      </c>
      <c r="T8" s="24">
        <f t="shared" si="0"/>
        <v>-0.10602395209176864</v>
      </c>
      <c r="U8" s="5"/>
      <c r="V8" s="5"/>
      <c r="W8" s="5"/>
      <c r="X8" s="5"/>
    </row>
    <row r="9" spans="1:24" ht="15" x14ac:dyDescent="0.25">
      <c r="A9" s="65" t="s">
        <v>6</v>
      </c>
      <c r="B9" s="66"/>
      <c r="C9" s="67">
        <f t="shared" si="1"/>
        <v>430.44719999999995</v>
      </c>
      <c r="D9" s="67">
        <f t="shared" si="2"/>
        <v>500.52</v>
      </c>
      <c r="E9" s="67">
        <v>516</v>
      </c>
      <c r="F9" s="67">
        <v>418</v>
      </c>
      <c r="G9" s="67">
        <v>516</v>
      </c>
      <c r="H9" s="68">
        <f t="shared" si="5"/>
        <v>3.0927835051546428E-2</v>
      </c>
      <c r="I9" s="71">
        <f t="shared" si="3"/>
        <v>516</v>
      </c>
      <c r="K9" s="39" t="s">
        <v>127</v>
      </c>
      <c r="L9" s="26">
        <f>SUM(L7:L8)</f>
        <v>146812.62389456932</v>
      </c>
      <c r="M9" s="27">
        <f>SUM(M7:M8)</f>
        <v>170712.35336577828</v>
      </c>
      <c r="N9" s="27">
        <f>SUM(N7:N8)</f>
        <v>176225.6847460767</v>
      </c>
      <c r="O9" s="27">
        <f>SUM(O7:O8)</f>
        <v>174847.2469604653</v>
      </c>
      <c r="P9" s="89" t="s">
        <v>140</v>
      </c>
      <c r="Q9" s="27">
        <f>SUM(Q7:Q8)</f>
        <v>162607.93967323273</v>
      </c>
      <c r="R9" s="27">
        <f>SUM(R7:R8)</f>
        <v>156309.23123191355</v>
      </c>
      <c r="S9" s="31">
        <f>R9</f>
        <v>156309.23123191355</v>
      </c>
      <c r="T9" s="29">
        <f>(S9-N9)/N9</f>
        <v>-0.11301674635488428</v>
      </c>
      <c r="U9" s="5"/>
      <c r="V9" s="5"/>
      <c r="W9" s="5"/>
      <c r="X9" s="5"/>
    </row>
    <row r="10" spans="1:24" ht="15" x14ac:dyDescent="0.25">
      <c r="A10" s="65" t="s">
        <v>7</v>
      </c>
      <c r="B10" s="66"/>
      <c r="C10" s="67">
        <f t="shared" si="1"/>
        <v>419.60259999999994</v>
      </c>
      <c r="D10" s="67">
        <f t="shared" si="2"/>
        <v>487.90999999999997</v>
      </c>
      <c r="E10" s="67">
        <v>503</v>
      </c>
      <c r="F10" s="67">
        <v>503</v>
      </c>
      <c r="G10" s="67">
        <v>478</v>
      </c>
      <c r="H10" s="68">
        <f t="shared" si="5"/>
        <v>3.0927835051546459E-2</v>
      </c>
      <c r="I10" s="69">
        <f t="shared" si="3"/>
        <v>478</v>
      </c>
      <c r="K10" s="40" t="s">
        <v>123</v>
      </c>
      <c r="L10" s="32">
        <f>L6+L9</f>
        <v>441109.47101997212</v>
      </c>
      <c r="M10" s="33">
        <f>M6+M9</f>
        <v>512917.98955810716</v>
      </c>
      <c r="N10" s="33">
        <f>N6+N9</f>
        <v>525517.17566600337</v>
      </c>
      <c r="O10" s="33">
        <f>O6+O9</f>
        <v>529022.02515763266</v>
      </c>
      <c r="P10" s="33"/>
      <c r="Q10" s="33">
        <f>Q6+Q9</f>
        <v>479707.45823605818</v>
      </c>
      <c r="R10" s="34"/>
      <c r="S10" s="33">
        <f>S6+S9</f>
        <v>473408.74979473901</v>
      </c>
      <c r="T10" s="35">
        <f>(S10-N10)/N10</f>
        <v>-9.9156465828592236E-2</v>
      </c>
      <c r="U10" s="5"/>
      <c r="V10" s="5"/>
      <c r="W10" s="5"/>
      <c r="X10" s="5"/>
    </row>
    <row r="11" spans="1:24" ht="15" x14ac:dyDescent="0.25">
      <c r="A11" s="65" t="s">
        <v>8</v>
      </c>
      <c r="B11" s="66"/>
      <c r="C11" s="67">
        <f t="shared" si="1"/>
        <v>504.69100000000003</v>
      </c>
      <c r="D11" s="67">
        <f t="shared" si="2"/>
        <v>586.85</v>
      </c>
      <c r="E11" s="67">
        <v>605</v>
      </c>
      <c r="F11" s="67">
        <v>605</v>
      </c>
      <c r="G11" s="67">
        <v>605</v>
      </c>
      <c r="H11" s="68">
        <f t="shared" si="5"/>
        <v>3.0927835051546351E-2</v>
      </c>
      <c r="I11" s="72">
        <f t="shared" si="3"/>
        <v>605</v>
      </c>
      <c r="K11" s="7"/>
      <c r="L11" s="9"/>
      <c r="M11" s="7"/>
      <c r="N11" s="7"/>
      <c r="O11" s="7"/>
      <c r="P11" s="7"/>
      <c r="Q11" s="7"/>
      <c r="R11" s="7"/>
      <c r="S11" s="7"/>
      <c r="T11" s="7"/>
      <c r="U11" s="5"/>
      <c r="V11" s="5"/>
      <c r="W11" s="5"/>
      <c r="X11" s="5"/>
    </row>
    <row r="12" spans="1:24" ht="15" x14ac:dyDescent="0.25">
      <c r="A12" s="65" t="s">
        <v>9</v>
      </c>
      <c r="B12" s="66"/>
      <c r="C12" s="67">
        <f t="shared" si="1"/>
        <v>607.29759999999999</v>
      </c>
      <c r="D12" s="67">
        <f t="shared" si="2"/>
        <v>706.16</v>
      </c>
      <c r="E12" s="67">
        <v>728</v>
      </c>
      <c r="F12" s="67">
        <v>728</v>
      </c>
      <c r="G12" s="67">
        <v>728</v>
      </c>
      <c r="H12" s="68">
        <f t="shared" si="5"/>
        <v>3.0927835051546438E-2</v>
      </c>
      <c r="I12" s="72">
        <f t="shared" si="3"/>
        <v>728</v>
      </c>
      <c r="K12" s="41" t="s">
        <v>130</v>
      </c>
      <c r="L12" s="42"/>
      <c r="M12" s="9"/>
      <c r="N12" s="7"/>
      <c r="O12" s="7"/>
      <c r="P12" s="7"/>
      <c r="Q12" s="7"/>
      <c r="R12" s="7"/>
      <c r="S12" s="7"/>
      <c r="T12" s="7"/>
      <c r="U12" s="5"/>
      <c r="V12" s="5"/>
      <c r="W12" s="5"/>
      <c r="X12" s="5"/>
    </row>
    <row r="13" spans="1:24" ht="15.75" customHeight="1" x14ac:dyDescent="0.25">
      <c r="A13" s="65" t="s">
        <v>10</v>
      </c>
      <c r="B13" s="66"/>
      <c r="C13" s="67">
        <f t="shared" si="1"/>
        <v>1368.088</v>
      </c>
      <c r="D13" s="67">
        <f t="shared" si="2"/>
        <v>1590.8</v>
      </c>
      <c r="E13" s="67">
        <v>1640</v>
      </c>
      <c r="F13" s="67">
        <v>876</v>
      </c>
      <c r="G13" s="67">
        <v>820</v>
      </c>
      <c r="H13" s="68">
        <f t="shared" si="5"/>
        <v>3.0927835051546421E-2</v>
      </c>
      <c r="I13" s="69">
        <f t="shared" si="3"/>
        <v>820</v>
      </c>
      <c r="K13" s="43" t="s">
        <v>128</v>
      </c>
      <c r="L13" s="44">
        <v>40</v>
      </c>
      <c r="M13" s="7"/>
      <c r="N13" s="7"/>
      <c r="O13" s="10"/>
      <c r="P13" s="7"/>
      <c r="Q13" s="7"/>
      <c r="R13" s="7"/>
      <c r="S13" s="7"/>
      <c r="T13" s="7"/>
      <c r="U13" s="5"/>
      <c r="V13" s="5"/>
      <c r="W13" s="5"/>
      <c r="X13" s="5"/>
    </row>
    <row r="14" spans="1:24" ht="30" x14ac:dyDescent="0.25">
      <c r="A14" s="65" t="s">
        <v>11</v>
      </c>
      <c r="B14" s="66"/>
      <c r="C14" s="67">
        <f t="shared" si="1"/>
        <v>879.24680000000001</v>
      </c>
      <c r="D14" s="67">
        <f t="shared" si="2"/>
        <v>1022.38</v>
      </c>
      <c r="E14" s="67">
        <v>1054</v>
      </c>
      <c r="F14" s="67">
        <v>1054</v>
      </c>
      <c r="G14" s="67">
        <v>995</v>
      </c>
      <c r="H14" s="68">
        <f t="shared" si="5"/>
        <v>3.0927835051546396E-2</v>
      </c>
      <c r="I14" s="69">
        <f t="shared" si="3"/>
        <v>995</v>
      </c>
      <c r="K14" s="45" t="s">
        <v>167</v>
      </c>
      <c r="L14" s="46">
        <f>M6/M10</f>
        <v>0.66717417434929194</v>
      </c>
      <c r="M14" s="7"/>
      <c r="N14" s="11"/>
      <c r="O14" s="7"/>
      <c r="P14" s="7"/>
      <c r="Q14" s="7"/>
      <c r="R14" s="7"/>
      <c r="S14" s="7"/>
      <c r="T14" s="7"/>
      <c r="U14" s="5"/>
      <c r="V14" s="5"/>
      <c r="W14" s="5"/>
      <c r="X14" s="5"/>
    </row>
    <row r="15" spans="1:24" ht="15" x14ac:dyDescent="0.25">
      <c r="A15" s="65" t="s">
        <v>12</v>
      </c>
      <c r="B15" s="66"/>
      <c r="C15" s="67">
        <f t="shared" si="1"/>
        <v>1057.7655999999999</v>
      </c>
      <c r="D15" s="67">
        <f t="shared" si="2"/>
        <v>1229.96</v>
      </c>
      <c r="E15" s="67">
        <v>1268</v>
      </c>
      <c r="F15" s="67">
        <v>1268</v>
      </c>
      <c r="G15" s="67">
        <v>1104</v>
      </c>
      <c r="H15" s="68">
        <f t="shared" si="5"/>
        <v>3.0927835051546362E-2</v>
      </c>
      <c r="I15" s="69">
        <f t="shared" si="3"/>
        <v>1104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5"/>
      <c r="V15" s="5"/>
      <c r="W15" s="5"/>
      <c r="X15" s="5"/>
    </row>
    <row r="16" spans="1:24" ht="15" x14ac:dyDescent="0.25">
      <c r="A16" s="65" t="s">
        <v>13</v>
      </c>
      <c r="B16" s="66"/>
      <c r="C16" s="67">
        <f t="shared" si="1"/>
        <v>1272.155</v>
      </c>
      <c r="D16" s="67">
        <f t="shared" si="2"/>
        <v>1479.25</v>
      </c>
      <c r="E16" s="67">
        <v>1525</v>
      </c>
      <c r="F16" s="67">
        <v>1525</v>
      </c>
      <c r="G16" s="67">
        <v>1525</v>
      </c>
      <c r="H16" s="68">
        <f t="shared" si="5"/>
        <v>3.0927835051546393E-2</v>
      </c>
      <c r="I16" s="72">
        <f t="shared" si="3"/>
        <v>1525</v>
      </c>
      <c r="K16" s="47" t="s">
        <v>131</v>
      </c>
      <c r="L16" s="47" t="s">
        <v>129</v>
      </c>
      <c r="M16" s="109" t="s">
        <v>152</v>
      </c>
      <c r="N16" s="110"/>
      <c r="O16" s="110"/>
      <c r="P16" s="110"/>
      <c r="Q16" s="110"/>
      <c r="R16" s="110"/>
      <c r="S16" s="111"/>
      <c r="T16" s="7"/>
      <c r="U16" s="5"/>
      <c r="V16" s="5"/>
      <c r="W16" s="5"/>
      <c r="X16" s="5"/>
    </row>
    <row r="17" spans="1:25" ht="29.25" customHeight="1" x14ac:dyDescent="0.3">
      <c r="A17" s="65" t="s">
        <v>14</v>
      </c>
      <c r="B17" s="66"/>
      <c r="C17" s="67">
        <f t="shared" si="1"/>
        <v>1530.7570000000001</v>
      </c>
      <c r="D17" s="67">
        <f t="shared" si="2"/>
        <v>1779.95</v>
      </c>
      <c r="E17" s="67">
        <v>1835</v>
      </c>
      <c r="F17" s="67">
        <v>1835</v>
      </c>
      <c r="G17" s="67">
        <v>1835</v>
      </c>
      <c r="H17" s="68">
        <f t="shared" si="5"/>
        <v>3.0927835051546365E-2</v>
      </c>
      <c r="I17" s="72">
        <f t="shared" si="3"/>
        <v>1835</v>
      </c>
      <c r="K17" s="49" t="s">
        <v>168</v>
      </c>
      <c r="L17" s="50">
        <f>(O10-N10)/N10</f>
        <v>6.6693338560961119E-3</v>
      </c>
      <c r="M17" s="108" t="s">
        <v>150</v>
      </c>
      <c r="N17" s="108"/>
      <c r="O17" s="108"/>
      <c r="P17" s="108"/>
      <c r="Q17" s="108"/>
      <c r="R17" s="108"/>
      <c r="S17" s="108"/>
      <c r="T17" s="7"/>
      <c r="U17" s="5"/>
      <c r="V17" s="5"/>
      <c r="W17" s="5"/>
      <c r="X17" s="5"/>
    </row>
    <row r="18" spans="1:25" ht="30" x14ac:dyDescent="0.25">
      <c r="A18" s="65" t="s">
        <v>15</v>
      </c>
      <c r="B18" s="66"/>
      <c r="C18" s="67">
        <f t="shared" si="1"/>
        <v>1759.3278</v>
      </c>
      <c r="D18" s="67">
        <f t="shared" si="2"/>
        <v>2045.73</v>
      </c>
      <c r="E18" s="67">
        <v>2109</v>
      </c>
      <c r="F18" s="67">
        <v>2207</v>
      </c>
      <c r="G18" s="67">
        <v>2109</v>
      </c>
      <c r="H18" s="68">
        <f t="shared" si="5"/>
        <v>3.0927835051546382E-2</v>
      </c>
      <c r="I18" s="72">
        <f t="shared" si="3"/>
        <v>2109</v>
      </c>
      <c r="K18" s="49" t="s">
        <v>148</v>
      </c>
      <c r="L18" s="92">
        <v>-7.0000000000000007E-2</v>
      </c>
      <c r="M18" s="112" t="s">
        <v>146</v>
      </c>
      <c r="N18" s="113"/>
      <c r="O18" s="113"/>
      <c r="P18" s="113"/>
      <c r="Q18" s="113"/>
      <c r="R18" s="113"/>
      <c r="S18" s="114"/>
      <c r="T18" s="7"/>
      <c r="U18" s="5"/>
      <c r="V18" s="5"/>
      <c r="W18" s="5"/>
      <c r="X18" s="5"/>
    </row>
    <row r="19" spans="1:25" x14ac:dyDescent="0.3">
      <c r="A19" s="65" t="s">
        <v>16</v>
      </c>
      <c r="B19" s="66"/>
      <c r="C19" s="67">
        <f t="shared" si="1"/>
        <v>2214.8009999999999</v>
      </c>
      <c r="D19" s="67">
        <f t="shared" si="2"/>
        <v>2575.35</v>
      </c>
      <c r="E19" s="67">
        <v>2655</v>
      </c>
      <c r="F19" s="67">
        <v>2655</v>
      </c>
      <c r="G19" s="67">
        <v>2433</v>
      </c>
      <c r="H19" s="68">
        <f t="shared" si="5"/>
        <v>3.0927835051546428E-2</v>
      </c>
      <c r="I19" s="69">
        <f t="shared" si="3"/>
        <v>2433</v>
      </c>
      <c r="K19" s="48" t="s">
        <v>169</v>
      </c>
      <c r="L19" s="51">
        <f>(P6-O6)/P6</f>
        <v>-3.8735552851703881E-2</v>
      </c>
      <c r="M19" s="115" t="s">
        <v>149</v>
      </c>
      <c r="N19" s="116"/>
      <c r="O19" s="116"/>
      <c r="P19" s="116"/>
      <c r="Q19" s="116"/>
      <c r="R19" s="116"/>
      <c r="S19" s="117"/>
      <c r="T19" s="7"/>
      <c r="U19" s="5"/>
      <c r="V19" s="5"/>
      <c r="W19" s="5"/>
      <c r="X19" s="5"/>
    </row>
    <row r="20" spans="1:25" ht="29.25" customHeight="1" x14ac:dyDescent="0.25">
      <c r="A20" s="65" t="s">
        <v>17</v>
      </c>
      <c r="B20" s="66"/>
      <c r="C20" s="67">
        <f t="shared" si="1"/>
        <v>2664.4348</v>
      </c>
      <c r="D20" s="67">
        <f t="shared" si="2"/>
        <v>3098.18</v>
      </c>
      <c r="E20" s="67">
        <v>3194</v>
      </c>
      <c r="F20" s="67">
        <v>3194</v>
      </c>
      <c r="G20" s="67">
        <v>3194</v>
      </c>
      <c r="H20" s="68">
        <f t="shared" si="5"/>
        <v>3.0927835051546445E-2</v>
      </c>
      <c r="I20" s="72">
        <f t="shared" si="3"/>
        <v>3194</v>
      </c>
      <c r="K20" s="87" t="s">
        <v>132</v>
      </c>
      <c r="L20" s="52">
        <f>(S10-N10)/N10</f>
        <v>-9.9156465828592236E-2</v>
      </c>
      <c r="M20" s="104" t="s">
        <v>147</v>
      </c>
      <c r="N20" s="104"/>
      <c r="O20" s="104"/>
      <c r="P20" s="104"/>
      <c r="Q20" s="104"/>
      <c r="R20" s="104"/>
      <c r="S20" s="104"/>
      <c r="T20" s="7"/>
      <c r="U20" s="5"/>
      <c r="V20" s="5"/>
      <c r="W20" s="5"/>
      <c r="X20" s="5"/>
    </row>
    <row r="21" spans="1:25" ht="15" x14ac:dyDescent="0.25">
      <c r="A21" s="65" t="s">
        <v>18</v>
      </c>
      <c r="B21" s="66"/>
      <c r="C21" s="67">
        <f t="shared" si="1"/>
        <v>2408</v>
      </c>
      <c r="D21" s="67">
        <v>2800</v>
      </c>
      <c r="E21" s="67">
        <v>3842</v>
      </c>
      <c r="F21" s="67">
        <v>3842</v>
      </c>
      <c r="G21" s="67">
        <v>3842</v>
      </c>
      <c r="H21" s="70">
        <f t="shared" si="5"/>
        <v>0.37214285714285716</v>
      </c>
      <c r="I21" s="69">
        <f t="shared" si="3"/>
        <v>3842</v>
      </c>
    </row>
    <row r="22" spans="1:25" ht="15" x14ac:dyDescent="0.25">
      <c r="A22" s="65" t="s">
        <v>19</v>
      </c>
      <c r="B22" s="66"/>
      <c r="C22" s="67">
        <f t="shared" si="1"/>
        <v>3784</v>
      </c>
      <c r="D22" s="67">
        <v>4400</v>
      </c>
      <c r="E22" s="67">
        <v>421</v>
      </c>
      <c r="F22" s="67">
        <v>4621</v>
      </c>
      <c r="G22" s="67">
        <v>4021</v>
      </c>
      <c r="H22" s="70">
        <f t="shared" si="5"/>
        <v>-0.9043181818181818</v>
      </c>
      <c r="I22" s="69">
        <f t="shared" si="3"/>
        <v>4021</v>
      </c>
    </row>
    <row r="23" spans="1:25" ht="15" x14ac:dyDescent="0.25">
      <c r="A23" s="65" t="s">
        <v>20</v>
      </c>
      <c r="B23" s="66"/>
      <c r="C23" s="67">
        <f t="shared" si="1"/>
        <v>4637.3177999999998</v>
      </c>
      <c r="D23" s="67">
        <f t="shared" si="2"/>
        <v>5392.23</v>
      </c>
      <c r="E23" s="67">
        <v>5559</v>
      </c>
      <c r="F23" s="67">
        <v>5559</v>
      </c>
      <c r="G23" s="67">
        <v>4832</v>
      </c>
      <c r="H23" s="68">
        <f t="shared" si="5"/>
        <v>3.0927835051546476E-2</v>
      </c>
      <c r="I23" s="69">
        <f t="shared" si="3"/>
        <v>4832</v>
      </c>
    </row>
    <row r="24" spans="1:25" ht="15" x14ac:dyDescent="0.25">
      <c r="A24" s="65" t="s">
        <v>21</v>
      </c>
      <c r="B24" s="66"/>
      <c r="C24" s="67">
        <f t="shared" si="1"/>
        <v>5578.2953999999991</v>
      </c>
      <c r="D24" s="67">
        <f t="shared" si="2"/>
        <v>6486.3899999999994</v>
      </c>
      <c r="E24" s="67">
        <v>6687</v>
      </c>
      <c r="F24" s="67">
        <v>6687</v>
      </c>
      <c r="G24" s="67">
        <v>6687</v>
      </c>
      <c r="H24" s="68">
        <f t="shared" si="5"/>
        <v>3.0927835051546483E-2</v>
      </c>
      <c r="I24" s="72">
        <f t="shared" si="3"/>
        <v>6687</v>
      </c>
      <c r="K24" s="53" t="s">
        <v>133</v>
      </c>
      <c r="L24" s="53">
        <v>2004</v>
      </c>
      <c r="M24" s="53">
        <v>2005</v>
      </c>
      <c r="N24" s="53">
        <v>2006</v>
      </c>
      <c r="O24" s="53">
        <v>2007</v>
      </c>
      <c r="P24" s="53">
        <v>2008</v>
      </c>
      <c r="Q24" s="53">
        <v>2009</v>
      </c>
      <c r="R24" s="53">
        <v>2010</v>
      </c>
      <c r="S24" s="53">
        <v>2011</v>
      </c>
      <c r="T24" s="53">
        <v>2012</v>
      </c>
      <c r="U24" s="53">
        <v>2013</v>
      </c>
      <c r="V24" s="53">
        <v>2014</v>
      </c>
      <c r="W24" s="53">
        <v>2015</v>
      </c>
      <c r="X24" s="53">
        <v>2016</v>
      </c>
      <c r="Y24" s="53">
        <v>2017</v>
      </c>
    </row>
    <row r="25" spans="1:25" ht="15" x14ac:dyDescent="0.25">
      <c r="A25" s="65" t="s">
        <v>22</v>
      </c>
      <c r="B25" s="66"/>
      <c r="C25" s="67">
        <f t="shared" si="1"/>
        <v>6709.4705999999996</v>
      </c>
      <c r="D25" s="67">
        <f t="shared" si="2"/>
        <v>7801.71</v>
      </c>
      <c r="E25" s="67">
        <v>8043</v>
      </c>
      <c r="F25" s="67">
        <v>8043</v>
      </c>
      <c r="G25" s="67">
        <v>7892</v>
      </c>
      <c r="H25" s="68">
        <f t="shared" si="5"/>
        <v>3.0927835051546386E-2</v>
      </c>
      <c r="I25" s="69">
        <f t="shared" si="3"/>
        <v>7892</v>
      </c>
      <c r="K25" s="54" t="s">
        <v>170</v>
      </c>
      <c r="L25" s="55">
        <f>M25*0.95</f>
        <v>151175.31562987575</v>
      </c>
      <c r="M25" s="55">
        <f>N25*0.94</f>
        <v>159131.91118934291</v>
      </c>
      <c r="N25" s="55">
        <f>O25*0.94</f>
        <v>169289.26722270524</v>
      </c>
      <c r="O25" s="55">
        <f>P25*0.93</f>
        <v>180094.96513053749</v>
      </c>
      <c r="P25" s="55">
        <f>Q25*0.93</f>
        <v>193650.50014036288</v>
      </c>
      <c r="Q25" s="55">
        <f>R25*0.93</f>
        <v>208226.34423694934</v>
      </c>
      <c r="R25" s="55">
        <f>S25*0.92</f>
        <v>223899.29487844015</v>
      </c>
      <c r="S25" s="55">
        <f>T25*0.92</f>
        <v>243368.7987809132</v>
      </c>
      <c r="T25" s="55">
        <f>U25*0.88</f>
        <v>264531.30302273174</v>
      </c>
      <c r="U25" s="55">
        <f>V25*0.88</f>
        <v>300603.75343492243</v>
      </c>
      <c r="V25" s="55">
        <f>W25*0.88</f>
        <v>341595.1743578664</v>
      </c>
      <c r="W25" s="55">
        <f>X25*0.88</f>
        <v>388176.33449757547</v>
      </c>
      <c r="X25" s="56">
        <f>L10</f>
        <v>441109.47101997212</v>
      </c>
      <c r="Y25" s="57">
        <v>525517</v>
      </c>
    </row>
    <row r="26" spans="1:25" ht="15" x14ac:dyDescent="0.25">
      <c r="A26" s="65" t="s">
        <v>23</v>
      </c>
      <c r="B26" s="66"/>
      <c r="C26" s="67">
        <f t="shared" si="1"/>
        <v>7985.7965999999997</v>
      </c>
      <c r="D26" s="67">
        <f t="shared" si="2"/>
        <v>9285.81</v>
      </c>
      <c r="E26" s="67">
        <v>9573</v>
      </c>
      <c r="F26" s="67">
        <v>9675</v>
      </c>
      <c r="G26" s="67">
        <v>9573</v>
      </c>
      <c r="H26" s="68">
        <f t="shared" si="5"/>
        <v>3.0927835051546448E-2</v>
      </c>
      <c r="I26" s="72">
        <f t="shared" si="3"/>
        <v>9573</v>
      </c>
      <c r="K26" s="54" t="s">
        <v>171</v>
      </c>
      <c r="L26" s="58"/>
      <c r="M26" s="58">
        <f t="shared" ref="M26:Y26" si="6">(M25-L25)/L25</f>
        <v>5.2631578947368481E-2</v>
      </c>
      <c r="N26" s="58">
        <f t="shared" si="6"/>
        <v>6.3829787234042673E-2</v>
      </c>
      <c r="O26" s="58">
        <f t="shared" si="6"/>
        <v>6.3829787234042548E-2</v>
      </c>
      <c r="P26" s="58">
        <f t="shared" si="6"/>
        <v>7.526881720430105E-2</v>
      </c>
      <c r="Q26" s="58">
        <f t="shared" si="6"/>
        <v>7.5268817204301092E-2</v>
      </c>
      <c r="R26" s="58">
        <f t="shared" si="6"/>
        <v>7.5268817204301078E-2</v>
      </c>
      <c r="S26" s="58">
        <f t="shared" si="6"/>
        <v>8.6956521739130405E-2</v>
      </c>
      <c r="T26" s="58">
        <f t="shared" si="6"/>
        <v>8.6956521739130405E-2</v>
      </c>
      <c r="U26" s="59">
        <f t="shared" si="6"/>
        <v>0.13636363636363638</v>
      </c>
      <c r="V26" s="58">
        <f t="shared" si="6"/>
        <v>0.13636363636363638</v>
      </c>
      <c r="W26" s="58">
        <f t="shared" si="6"/>
        <v>0.13636363636363641</v>
      </c>
      <c r="X26" s="58">
        <f t="shared" si="6"/>
        <v>0.13636363636363633</v>
      </c>
      <c r="Y26" s="58">
        <f t="shared" si="6"/>
        <v>0.19135279227819202</v>
      </c>
    </row>
    <row r="27" spans="1:25" ht="15" x14ac:dyDescent="0.25">
      <c r="A27" s="65" t="s">
        <v>24</v>
      </c>
      <c r="B27" s="66"/>
      <c r="C27" s="67">
        <f t="shared" si="1"/>
        <v>9708.4196000000011</v>
      </c>
      <c r="D27" s="67">
        <f t="shared" si="2"/>
        <v>11288.86</v>
      </c>
      <c r="E27" s="67">
        <v>11638</v>
      </c>
      <c r="F27" s="67">
        <v>11638</v>
      </c>
      <c r="G27" s="67">
        <v>11638</v>
      </c>
      <c r="H27" s="68">
        <f t="shared" si="5"/>
        <v>3.0927835051546337E-2</v>
      </c>
      <c r="I27" s="72">
        <f t="shared" si="3"/>
        <v>11638</v>
      </c>
      <c r="K27" s="54" t="s">
        <v>135</v>
      </c>
      <c r="L27" s="60">
        <v>-1.0408340855860843E-17</v>
      </c>
      <c r="M27" s="60">
        <v>-1.0408340855860843E-17</v>
      </c>
      <c r="N27" s="60">
        <v>-1.0408340855860843E-17</v>
      </c>
      <c r="O27" s="60">
        <v>-1.0408340855860843E-17</v>
      </c>
      <c r="P27" s="60">
        <v>-1.0408340855860843E-17</v>
      </c>
      <c r="Q27" s="60">
        <v>-1.0408340855860843E-17</v>
      </c>
      <c r="R27" s="60">
        <v>-1.0408340855860843E-17</v>
      </c>
      <c r="S27" s="60">
        <v>-1.0408340855860843E-17</v>
      </c>
      <c r="T27" s="60">
        <v>-1.7347234759768071E-17</v>
      </c>
      <c r="U27" s="60">
        <v>-1.983129316571846E-2</v>
      </c>
      <c r="V27" s="60">
        <v>-3.9662586331436905E-2</v>
      </c>
      <c r="W27" s="60">
        <v>-5.9493879497155344E-2</v>
      </c>
      <c r="X27" s="60">
        <v>-7.9325172662873783E-2</v>
      </c>
      <c r="Y27" s="60">
        <v>-9.9156465828592194E-2</v>
      </c>
    </row>
    <row r="28" spans="1:25" ht="15" x14ac:dyDescent="0.25">
      <c r="A28" s="65" t="s">
        <v>25</v>
      </c>
      <c r="B28" s="66"/>
      <c r="C28" s="67">
        <f t="shared" si="1"/>
        <v>11681.302599999999</v>
      </c>
      <c r="D28" s="67">
        <f t="shared" si="2"/>
        <v>13582.91</v>
      </c>
      <c r="E28" s="67">
        <v>14003</v>
      </c>
      <c r="F28" s="67">
        <v>13999.999999999991</v>
      </c>
      <c r="G28" s="67">
        <v>14003</v>
      </c>
      <c r="H28" s="68">
        <f t="shared" si="5"/>
        <v>3.0927835051546403E-2</v>
      </c>
      <c r="I28" s="72">
        <f t="shared" si="3"/>
        <v>14003</v>
      </c>
      <c r="K28" s="54" t="s">
        <v>172</v>
      </c>
      <c r="L28" s="55">
        <f t="shared" ref="L28:T28" si="7">L25</f>
        <v>151175.31562987575</v>
      </c>
      <c r="M28" s="55">
        <f t="shared" si="7"/>
        <v>159131.91118934291</v>
      </c>
      <c r="N28" s="55">
        <f t="shared" si="7"/>
        <v>169289.26722270524</v>
      </c>
      <c r="O28" s="55">
        <f t="shared" si="7"/>
        <v>180094.96513053749</v>
      </c>
      <c r="P28" s="55">
        <f t="shared" si="7"/>
        <v>193650.50014036288</v>
      </c>
      <c r="Q28" s="55">
        <f t="shared" si="7"/>
        <v>208226.34423694934</v>
      </c>
      <c r="R28" s="55">
        <f t="shared" si="7"/>
        <v>223899.29487844015</v>
      </c>
      <c r="S28" s="55">
        <f t="shared" si="7"/>
        <v>243368.7987809132</v>
      </c>
      <c r="T28" s="55">
        <f t="shared" si="7"/>
        <v>264531.30302273174</v>
      </c>
      <c r="U28" s="55">
        <f>U25+U25*U27</f>
        <v>294642.39227383916</v>
      </c>
      <c r="V28" s="55">
        <f>V25+V25*V27</f>
        <v>328046.62626449531</v>
      </c>
      <c r="W28" s="55">
        <f>W25+W25*W27</f>
        <v>365082.21842932922</v>
      </c>
      <c r="X28" s="55">
        <f>X25+X25*X27</f>
        <v>406118.38606808393</v>
      </c>
      <c r="Y28" s="55">
        <f>Y25+Y25*Y27</f>
        <v>473408.59154715569</v>
      </c>
    </row>
    <row r="29" spans="1:25" ht="15" x14ac:dyDescent="0.25">
      <c r="A29" s="65" t="s">
        <v>26</v>
      </c>
      <c r="B29" s="66"/>
      <c r="C29" s="67">
        <f t="shared" si="1"/>
        <v>11942.069481950655</v>
      </c>
      <c r="D29" s="67">
        <f t="shared" si="2"/>
        <v>13886.127304593785</v>
      </c>
      <c r="E29" s="67">
        <v>14315.595159375036</v>
      </c>
      <c r="F29" s="67">
        <v>14315.595159375036</v>
      </c>
      <c r="G29" s="67">
        <v>13900</v>
      </c>
      <c r="H29" s="68">
        <f t="shared" si="5"/>
        <v>3.0927835051546382E-2</v>
      </c>
      <c r="I29" s="69">
        <f t="shared" si="3"/>
        <v>13900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15" x14ac:dyDescent="0.25">
      <c r="A30" s="65" t="s">
        <v>27</v>
      </c>
      <c r="B30" s="67">
        <v>1</v>
      </c>
      <c r="C30" s="67">
        <f t="shared" si="1"/>
        <v>12211.273719195235</v>
      </c>
      <c r="D30" s="67">
        <f t="shared" si="2"/>
        <v>14199.155487436319</v>
      </c>
      <c r="E30" s="67">
        <v>14638.304626223009</v>
      </c>
      <c r="F30" s="67">
        <v>14638.304626223009</v>
      </c>
      <c r="G30" s="67">
        <v>14745</v>
      </c>
      <c r="H30" s="68">
        <f t="shared" si="5"/>
        <v>3.0927835051546369E-2</v>
      </c>
      <c r="I30" s="69">
        <f t="shared" si="3"/>
        <v>14745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15" x14ac:dyDescent="0.25">
      <c r="A31" s="65" t="s">
        <v>28</v>
      </c>
      <c r="B31" s="67">
        <v>1</v>
      </c>
      <c r="C31" s="67">
        <f t="shared" si="1"/>
        <v>12486.546496022504</v>
      </c>
      <c r="D31" s="67">
        <f t="shared" si="2"/>
        <v>14519.240111654073</v>
      </c>
      <c r="E31" s="67">
        <v>14968.288774901106</v>
      </c>
      <c r="F31" s="67">
        <v>14968.288774901106</v>
      </c>
      <c r="G31" s="67">
        <v>14968.288774901106</v>
      </c>
      <c r="H31" s="68">
        <f t="shared" si="5"/>
        <v>3.0927835051546372E-2</v>
      </c>
      <c r="I31" s="72">
        <f t="shared" si="3"/>
        <v>14968.288774901106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15" x14ac:dyDescent="0.25">
      <c r="A32" s="65" t="s">
        <v>29</v>
      </c>
      <c r="B32" s="67">
        <v>1</v>
      </c>
      <c r="C32" s="67">
        <f t="shared" si="1"/>
        <v>11687.976199999999</v>
      </c>
      <c r="D32" s="67">
        <f t="shared" si="2"/>
        <v>13590.67</v>
      </c>
      <c r="E32" s="67">
        <v>14011</v>
      </c>
      <c r="F32" s="67">
        <v>15305.711595007295</v>
      </c>
      <c r="G32" s="67">
        <v>14011</v>
      </c>
      <c r="H32" s="68">
        <f t="shared" si="5"/>
        <v>3.0927835051546386E-2</v>
      </c>
      <c r="I32" s="72">
        <f t="shared" si="3"/>
        <v>14011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15" x14ac:dyDescent="0.25">
      <c r="A33" s="65" t="s">
        <v>30</v>
      </c>
      <c r="B33" s="67">
        <v>1</v>
      </c>
      <c r="C33" s="67">
        <f t="shared" si="1"/>
        <v>13347.199999999999</v>
      </c>
      <c r="D33" s="67">
        <f t="shared" si="2"/>
        <v>15520</v>
      </c>
      <c r="E33" s="67">
        <v>16000</v>
      </c>
      <c r="F33" s="67">
        <v>15650.740772876927</v>
      </c>
      <c r="G33" s="67">
        <v>15650.740772876927</v>
      </c>
      <c r="H33" s="68">
        <f t="shared" si="5"/>
        <v>3.0927835051546393E-2</v>
      </c>
      <c r="I33" s="69">
        <f t="shared" si="3"/>
        <v>15650.740772876927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15" x14ac:dyDescent="0.25">
      <c r="A34" s="65" t="s">
        <v>31</v>
      </c>
      <c r="B34" s="67">
        <v>1</v>
      </c>
      <c r="C34" s="67">
        <f t="shared" si="1"/>
        <v>13350.159553835319</v>
      </c>
      <c r="D34" s="67">
        <f t="shared" si="2"/>
        <v>15523.441341668977</v>
      </c>
      <c r="E34" s="67">
        <v>16003.547774916471</v>
      </c>
      <c r="F34" s="67">
        <v>16003.547774916471</v>
      </c>
      <c r="G34" s="67">
        <v>16003.547774916471</v>
      </c>
      <c r="H34" s="68">
        <f t="shared" si="5"/>
        <v>3.0927835051546407E-2</v>
      </c>
      <c r="I34" s="72">
        <f t="shared" si="3"/>
        <v>16003.547774916471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15" x14ac:dyDescent="0.25">
      <c r="A35" s="65" t="s">
        <v>32</v>
      </c>
      <c r="B35" s="67">
        <v>1</v>
      </c>
      <c r="C35" s="67">
        <f t="shared" si="1"/>
        <v>13347.199999999999</v>
      </c>
      <c r="D35" s="67">
        <f t="shared" si="2"/>
        <v>15520</v>
      </c>
      <c r="E35" s="67">
        <v>16000</v>
      </c>
      <c r="F35" s="67">
        <v>16364.307932815824</v>
      </c>
      <c r="G35" s="67">
        <v>13084</v>
      </c>
      <c r="H35" s="68">
        <f t="shared" si="5"/>
        <v>3.0927835051546393E-2</v>
      </c>
      <c r="I35" s="69">
        <f t="shared" si="3"/>
        <v>13084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15" x14ac:dyDescent="0.25">
      <c r="A36" s="65" t="s">
        <v>33</v>
      </c>
      <c r="B36" s="67">
        <v>1</v>
      </c>
      <c r="C36" s="67">
        <f t="shared" si="1"/>
        <v>13958.8358826945</v>
      </c>
      <c r="D36" s="67">
        <f t="shared" si="2"/>
        <v>16231.204514761048</v>
      </c>
      <c r="E36" s="67">
        <v>16733.200530681494</v>
      </c>
      <c r="F36" s="67">
        <v>16733.200530681494</v>
      </c>
      <c r="G36" s="67">
        <v>16733.200530681494</v>
      </c>
      <c r="H36" s="68">
        <f t="shared" si="5"/>
        <v>3.0927835051546445E-2</v>
      </c>
      <c r="I36" s="72">
        <f t="shared" si="3"/>
        <v>16733.200530681494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15" x14ac:dyDescent="0.25">
      <c r="A37" s="65" t="s">
        <v>34</v>
      </c>
      <c r="B37" s="67">
        <v>1</v>
      </c>
      <c r="C37" s="67">
        <f t="shared" si="1"/>
        <v>14273.503099486577</v>
      </c>
      <c r="D37" s="67">
        <f t="shared" si="2"/>
        <v>16597.096627309973</v>
      </c>
      <c r="E37" s="67">
        <v>17110.408894133994</v>
      </c>
      <c r="F37" s="67">
        <v>17110.408894133994</v>
      </c>
      <c r="G37" s="67">
        <v>17110.408894133994</v>
      </c>
      <c r="H37" s="68">
        <f t="shared" si="5"/>
        <v>3.0927835051546476E-2</v>
      </c>
      <c r="I37" s="72">
        <f t="shared" si="3"/>
        <v>17110.408894133994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15" x14ac:dyDescent="0.25">
      <c r="A38" s="65" t="s">
        <v>35</v>
      </c>
      <c r="B38" s="67">
        <v>1</v>
      </c>
      <c r="C38" s="67">
        <f t="shared" si="1"/>
        <v>14595.263705595342</v>
      </c>
      <c r="D38" s="67">
        <f t="shared" si="2"/>
        <v>16971.236866971329</v>
      </c>
      <c r="E38" s="67">
        <v>17496.120481413742</v>
      </c>
      <c r="F38" s="67">
        <v>17496.120481413742</v>
      </c>
      <c r="G38" s="67">
        <v>14008</v>
      </c>
      <c r="H38" s="68">
        <f t="shared" si="5"/>
        <v>3.0927835051546441E-2</v>
      </c>
      <c r="I38" s="69">
        <f t="shared" si="3"/>
        <v>14008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15" x14ac:dyDescent="0.25">
      <c r="A39" s="65" t="s">
        <v>36</v>
      </c>
      <c r="B39" s="67">
        <v>1</v>
      </c>
      <c r="C39" s="67">
        <f t="shared" si="1"/>
        <v>16600.579999999998</v>
      </c>
      <c r="D39" s="67">
        <f t="shared" si="2"/>
        <v>19303</v>
      </c>
      <c r="E39" s="67">
        <v>19900</v>
      </c>
      <c r="F39" s="67">
        <v>17890.526976540656</v>
      </c>
      <c r="G39" s="67">
        <v>19900</v>
      </c>
      <c r="H39" s="68">
        <f t="shared" si="5"/>
        <v>3.0927835051546393E-2</v>
      </c>
      <c r="I39" s="72">
        <f t="shared" si="3"/>
        <v>19900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15" x14ac:dyDescent="0.25">
      <c r="A40" s="65" t="s">
        <v>37</v>
      </c>
      <c r="B40" s="67">
        <v>1</v>
      </c>
      <c r="C40" s="67">
        <f t="shared" si="1"/>
        <v>15260.708301611519</v>
      </c>
      <c r="D40" s="67">
        <f t="shared" si="2"/>
        <v>17745.00965303665</v>
      </c>
      <c r="E40" s="67">
        <v>18293.824384573865</v>
      </c>
      <c r="F40" s="67">
        <v>18293.824384573865</v>
      </c>
      <c r="G40" s="67">
        <v>18293.824384573865</v>
      </c>
      <c r="H40" s="68">
        <f t="shared" si="5"/>
        <v>3.0927835051546351E-2</v>
      </c>
      <c r="I40" s="72">
        <f t="shared" si="3"/>
        <v>18293.824384573865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15" x14ac:dyDescent="0.25">
      <c r="A41" s="65" t="s">
        <v>38</v>
      </c>
      <c r="B41" s="67">
        <v>1</v>
      </c>
      <c r="C41" s="67">
        <f t="shared" si="1"/>
        <v>15604.722992227458</v>
      </c>
      <c r="D41" s="67">
        <f t="shared" si="2"/>
        <v>18145.026735148207</v>
      </c>
      <c r="E41" s="67">
        <v>18706.213129018772</v>
      </c>
      <c r="F41" s="67">
        <v>18706.213129018772</v>
      </c>
      <c r="G41" s="67">
        <v>18706.213129018772</v>
      </c>
      <c r="H41" s="68">
        <f t="shared" si="5"/>
        <v>3.0927835051546476E-2</v>
      </c>
      <c r="I41" s="72">
        <f t="shared" si="3"/>
        <v>18706.213129018772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15" x14ac:dyDescent="0.25">
      <c r="A42" s="65" t="s">
        <v>39</v>
      </c>
      <c r="B42" s="67">
        <v>1</v>
      </c>
      <c r="C42" s="67">
        <f t="shared" si="1"/>
        <v>15956.492637922851</v>
      </c>
      <c r="D42" s="67">
        <f t="shared" si="2"/>
        <v>18554.061206887036</v>
      </c>
      <c r="E42" s="67">
        <v>19127.898151429934</v>
      </c>
      <c r="F42" s="67">
        <v>19127.898151429934</v>
      </c>
      <c r="G42" s="67">
        <v>17459</v>
      </c>
      <c r="H42" s="68">
        <f t="shared" si="5"/>
        <v>3.0927835051546389E-2</v>
      </c>
      <c r="I42" s="69">
        <f t="shared" si="3"/>
        <v>17459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15" x14ac:dyDescent="0.25">
      <c r="A43" s="65" t="s">
        <v>40</v>
      </c>
      <c r="B43" s="67">
        <v>1</v>
      </c>
      <c r="C43" s="67">
        <f t="shared" si="1"/>
        <v>16316.19205486085</v>
      </c>
      <c r="D43" s="67">
        <f t="shared" si="2"/>
        <v>18972.316342861453</v>
      </c>
      <c r="E43" s="67">
        <v>19559.089013259232</v>
      </c>
      <c r="F43" s="67">
        <v>19559.089013259232</v>
      </c>
      <c r="G43" s="67">
        <v>17992</v>
      </c>
      <c r="H43" s="68">
        <f t="shared" si="5"/>
        <v>3.0927835051546487E-2</v>
      </c>
      <c r="I43" s="69">
        <f t="shared" si="3"/>
        <v>17992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15" x14ac:dyDescent="0.25">
      <c r="A44" s="73" t="s">
        <v>41</v>
      </c>
      <c r="B44" s="74">
        <v>1</v>
      </c>
      <c r="C44" s="74">
        <f t="shared" si="1"/>
        <v>15466.9022</v>
      </c>
      <c r="D44" s="74">
        <f t="shared" si="2"/>
        <v>17984.77</v>
      </c>
      <c r="E44" s="74">
        <v>18541</v>
      </c>
      <c r="F44" s="74">
        <v>19999.999999999967</v>
      </c>
      <c r="G44" s="74">
        <v>18541</v>
      </c>
      <c r="H44" s="75">
        <f t="shared" si="5"/>
        <v>3.0927835051546365E-2</v>
      </c>
      <c r="I44" s="76">
        <f t="shared" si="3"/>
        <v>18541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x14ac:dyDescent="0.3">
      <c r="A45" s="13"/>
      <c r="B45" s="13"/>
      <c r="C45" s="14"/>
      <c r="D45" s="14"/>
      <c r="E45" s="14"/>
      <c r="F45" s="14"/>
      <c r="G45" s="14"/>
      <c r="H45" s="13"/>
      <c r="I45" s="14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x14ac:dyDescent="0.3">
      <c r="A46" s="13"/>
      <c r="B46" s="13"/>
      <c r="C46" s="14"/>
      <c r="D46" s="14"/>
      <c r="E46" s="14"/>
      <c r="F46" s="14"/>
      <c r="G46" s="14"/>
      <c r="H46" s="13"/>
      <c r="I46" s="13"/>
    </row>
    <row r="47" spans="1:25" ht="119.25" customHeight="1" x14ac:dyDescent="0.3">
      <c r="A47" s="79" t="s">
        <v>1</v>
      </c>
      <c r="B47" s="78" t="s">
        <v>159</v>
      </c>
      <c r="C47" s="62" t="s">
        <v>154</v>
      </c>
      <c r="D47" s="62" t="s">
        <v>175</v>
      </c>
      <c r="E47" s="62" t="s">
        <v>175</v>
      </c>
      <c r="F47" s="62" t="s">
        <v>176</v>
      </c>
      <c r="G47" s="62" t="s">
        <v>156</v>
      </c>
      <c r="H47" s="62" t="s">
        <v>174</v>
      </c>
      <c r="I47" s="80" t="s">
        <v>173</v>
      </c>
    </row>
    <row r="48" spans="1:25" x14ac:dyDescent="0.3">
      <c r="A48" s="81" t="s">
        <v>42</v>
      </c>
      <c r="B48" s="82"/>
      <c r="C48" s="83">
        <f t="shared" ref="C48:C111" si="8">D48*0.86</f>
        <v>173.16170366739891</v>
      </c>
      <c r="D48" s="83">
        <f t="shared" ref="D48:D111" si="9">E48*0.97</f>
        <v>201.3508182179057</v>
      </c>
      <c r="E48" s="83">
        <v>207.57816311124299</v>
      </c>
      <c r="F48" s="83">
        <v>207.57816311124299</v>
      </c>
      <c r="G48" s="83" t="s">
        <v>140</v>
      </c>
      <c r="H48" s="84">
        <f t="shared" ref="H48:H111" si="10">(E48-D48)/D48</f>
        <v>3.0927835051546389E-2</v>
      </c>
      <c r="I48" s="85">
        <f>E48</f>
        <v>207.57816311124299</v>
      </c>
    </row>
    <row r="49" spans="1:9" x14ac:dyDescent="0.3">
      <c r="A49" s="65" t="s">
        <v>43</v>
      </c>
      <c r="B49" s="66"/>
      <c r="C49" s="67">
        <f t="shared" si="8"/>
        <v>181.24903543674142</v>
      </c>
      <c r="D49" s="67">
        <f t="shared" si="9"/>
        <v>210.75469236830398</v>
      </c>
      <c r="E49" s="67">
        <v>217.27287873021029</v>
      </c>
      <c r="F49" s="67">
        <v>217.27287873021029</v>
      </c>
      <c r="G49" s="67" t="s">
        <v>140</v>
      </c>
      <c r="H49" s="68">
        <f t="shared" si="10"/>
        <v>3.0927835051546428E-2</v>
      </c>
      <c r="I49" s="72">
        <f t="shared" ref="I49:I91" si="11">E49</f>
        <v>217.27287873021029</v>
      </c>
    </row>
    <row r="50" spans="1:9" x14ac:dyDescent="0.3">
      <c r="A50" s="65" t="s">
        <v>44</v>
      </c>
      <c r="B50" s="66"/>
      <c r="C50" s="67">
        <f t="shared" si="8"/>
        <v>189.71407736810133</v>
      </c>
      <c r="D50" s="67">
        <f t="shared" si="9"/>
        <v>220.59776438151317</v>
      </c>
      <c r="E50" s="67">
        <v>227.42037565104451</v>
      </c>
      <c r="F50" s="67">
        <v>227.42037565104451</v>
      </c>
      <c r="G50" s="67" t="s">
        <v>140</v>
      </c>
      <c r="H50" s="68">
        <f t="shared" si="10"/>
        <v>3.0927835051546396E-2</v>
      </c>
      <c r="I50" s="72">
        <f t="shared" si="11"/>
        <v>227.42037565104451</v>
      </c>
    </row>
    <row r="51" spans="1:9" x14ac:dyDescent="0.3">
      <c r="A51" s="65" t="s">
        <v>45</v>
      </c>
      <c r="B51" s="66"/>
      <c r="C51" s="67">
        <f t="shared" si="8"/>
        <v>198.57447000975338</v>
      </c>
      <c r="D51" s="67">
        <f t="shared" si="9"/>
        <v>230.90054652296905</v>
      </c>
      <c r="E51" s="67">
        <v>238.04180053914337</v>
      </c>
      <c r="F51" s="67">
        <v>238.04180053914337</v>
      </c>
      <c r="G51" s="67" t="s">
        <v>140</v>
      </c>
      <c r="H51" s="68">
        <f>(E51-D51)/D51</f>
        <v>3.0927835051546455E-2</v>
      </c>
      <c r="I51" s="72">
        <f t="shared" si="11"/>
        <v>238.04180053914337</v>
      </c>
    </row>
    <row r="52" spans="1:9" x14ac:dyDescent="0.3">
      <c r="A52" s="65" t="s">
        <v>46</v>
      </c>
      <c r="B52" s="66"/>
      <c r="C52" s="67">
        <f t="shared" si="8"/>
        <v>0</v>
      </c>
      <c r="D52" s="67">
        <f t="shared" si="9"/>
        <v>0</v>
      </c>
      <c r="E52" s="67">
        <v>0</v>
      </c>
      <c r="F52" s="67">
        <v>249.15928769224621</v>
      </c>
      <c r="G52" s="67" t="s">
        <v>140</v>
      </c>
      <c r="H52" s="68">
        <v>0</v>
      </c>
      <c r="I52" s="69">
        <f>F52</f>
        <v>249.15928769224621</v>
      </c>
    </row>
    <row r="53" spans="1:9" x14ac:dyDescent="0.3">
      <c r="A53" s="65" t="s">
        <v>47</v>
      </c>
      <c r="B53" s="66"/>
      <c r="C53" s="67">
        <f t="shared" si="8"/>
        <v>217.55602751009798</v>
      </c>
      <c r="D53" s="67">
        <f t="shared" si="9"/>
        <v>252.97212501174184</v>
      </c>
      <c r="E53" s="67">
        <v>260.79600516674418</v>
      </c>
      <c r="F53" s="67">
        <v>260.79600516674418</v>
      </c>
      <c r="G53" s="67" t="s">
        <v>140</v>
      </c>
      <c r="H53" s="68">
        <f t="shared" si="10"/>
        <v>3.0927835051546462E-2</v>
      </c>
      <c r="I53" s="72">
        <f t="shared" si="11"/>
        <v>260.79600516674418</v>
      </c>
    </row>
    <row r="54" spans="1:9" x14ac:dyDescent="0.3">
      <c r="A54" s="65" t="s">
        <v>48</v>
      </c>
      <c r="B54" s="66"/>
      <c r="C54" s="67">
        <f t="shared" si="8"/>
        <v>227.71674859120859</v>
      </c>
      <c r="D54" s="67">
        <f t="shared" si="9"/>
        <v>264.78691696652163</v>
      </c>
      <c r="E54" s="67">
        <v>272.97620305826973</v>
      </c>
      <c r="F54" s="67">
        <v>272.97620305826973</v>
      </c>
      <c r="G54" s="67" t="s">
        <v>140</v>
      </c>
      <c r="H54" s="68">
        <f t="shared" si="10"/>
        <v>3.0927835051546431E-2</v>
      </c>
      <c r="I54" s="72">
        <f t="shared" si="11"/>
        <v>272.97620305826973</v>
      </c>
    </row>
    <row r="55" spans="1:9" x14ac:dyDescent="0.3">
      <c r="A55" s="65" t="s">
        <v>49</v>
      </c>
      <c r="B55" s="66"/>
      <c r="C55" s="67">
        <f t="shared" si="8"/>
        <v>238.35201525981549</v>
      </c>
      <c r="D55" s="67">
        <f t="shared" si="9"/>
        <v>277.15350611606453</v>
      </c>
      <c r="E55" s="67">
        <v>285.72526403717995</v>
      </c>
      <c r="F55" s="67">
        <v>285.72526403717995</v>
      </c>
      <c r="G55" s="67" t="s">
        <v>140</v>
      </c>
      <c r="H55" s="68">
        <f t="shared" si="10"/>
        <v>3.0927835051546473E-2</v>
      </c>
      <c r="I55" s="72">
        <f t="shared" si="11"/>
        <v>285.72526403717995</v>
      </c>
    </row>
    <row r="56" spans="1:9" x14ac:dyDescent="0.3">
      <c r="A56" s="65" t="s">
        <v>50</v>
      </c>
      <c r="B56" s="66"/>
      <c r="C56" s="67">
        <f t="shared" si="8"/>
        <v>332.8458</v>
      </c>
      <c r="D56" s="67">
        <f t="shared" si="9"/>
        <v>387.03</v>
      </c>
      <c r="E56" s="67">
        <v>399</v>
      </c>
      <c r="F56" s="67">
        <v>299.06975624424473</v>
      </c>
      <c r="G56" s="67" t="s">
        <v>140</v>
      </c>
      <c r="H56" s="68">
        <f t="shared" si="10"/>
        <v>3.0927835051546466E-2</v>
      </c>
      <c r="I56" s="72">
        <f t="shared" si="11"/>
        <v>399</v>
      </c>
    </row>
    <row r="57" spans="1:9" x14ac:dyDescent="0.3">
      <c r="A57" s="65" t="s">
        <v>51</v>
      </c>
      <c r="B57" s="66"/>
      <c r="C57" s="67">
        <f t="shared" si="8"/>
        <v>261.13587303747943</v>
      </c>
      <c r="D57" s="67">
        <f t="shared" si="9"/>
        <v>303.6463639970691</v>
      </c>
      <c r="E57" s="67">
        <v>313.03748865677227</v>
      </c>
      <c r="F57" s="67">
        <v>313.03748865677227</v>
      </c>
      <c r="G57" s="67" t="s">
        <v>140</v>
      </c>
      <c r="H57" s="68">
        <f t="shared" si="10"/>
        <v>3.0927835051546386E-2</v>
      </c>
      <c r="I57" s="72">
        <f t="shared" si="11"/>
        <v>313.03748865677227</v>
      </c>
    </row>
    <row r="58" spans="1:9" x14ac:dyDescent="0.3">
      <c r="A58" s="65" t="s">
        <v>52</v>
      </c>
      <c r="B58" s="66"/>
      <c r="C58" s="67">
        <f t="shared" si="8"/>
        <v>273.33194409362596</v>
      </c>
      <c r="D58" s="67">
        <f t="shared" si="9"/>
        <v>317.82784196933255</v>
      </c>
      <c r="E58" s="67">
        <v>327.65756904054905</v>
      </c>
      <c r="F58" s="67">
        <v>327.65756904054905</v>
      </c>
      <c r="G58" s="67" t="s">
        <v>140</v>
      </c>
      <c r="H58" s="68">
        <f t="shared" si="10"/>
        <v>3.0927835051546473E-2</v>
      </c>
      <c r="I58" s="72">
        <f t="shared" si="11"/>
        <v>327.65756904054905</v>
      </c>
    </row>
    <row r="59" spans="1:9" x14ac:dyDescent="0.3">
      <c r="A59" s="65" t="s">
        <v>53</v>
      </c>
      <c r="B59" s="66"/>
      <c r="C59" s="67">
        <f t="shared" si="8"/>
        <v>286.09761957629752</v>
      </c>
      <c r="D59" s="67">
        <f t="shared" si="9"/>
        <v>332.67165067011337</v>
      </c>
      <c r="E59" s="67">
        <v>342.9604646083643</v>
      </c>
      <c r="F59" s="67">
        <v>342.9604646083643</v>
      </c>
      <c r="G59" s="67" t="s">
        <v>140</v>
      </c>
      <c r="H59" s="68">
        <f t="shared" si="10"/>
        <v>3.0927835051546424E-2</v>
      </c>
      <c r="I59" s="72">
        <f t="shared" si="11"/>
        <v>342.9604646083643</v>
      </c>
    </row>
    <row r="60" spans="1:9" x14ac:dyDescent="0.3">
      <c r="A60" s="65" t="s">
        <v>54</v>
      </c>
      <c r="B60" s="66"/>
      <c r="C60" s="67">
        <f t="shared" si="8"/>
        <v>299.4778</v>
      </c>
      <c r="D60" s="67">
        <f t="shared" si="9"/>
        <v>348.23</v>
      </c>
      <c r="E60" s="67">
        <v>359</v>
      </c>
      <c r="F60" s="67">
        <v>358.97806551152462</v>
      </c>
      <c r="G60" s="67" t="s">
        <v>140</v>
      </c>
      <c r="H60" s="68">
        <f t="shared" si="10"/>
        <v>3.0927835051546337E-2</v>
      </c>
      <c r="I60" s="72">
        <f t="shared" si="11"/>
        <v>359</v>
      </c>
    </row>
    <row r="61" spans="1:9" x14ac:dyDescent="0.3">
      <c r="A61" s="65" t="s">
        <v>55</v>
      </c>
      <c r="B61" s="66"/>
      <c r="C61" s="67">
        <f t="shared" si="8"/>
        <v>313.44543733168405</v>
      </c>
      <c r="D61" s="67">
        <f t="shared" si="9"/>
        <v>364.47143875777215</v>
      </c>
      <c r="E61" s="67">
        <v>375.74375129667231</v>
      </c>
      <c r="F61" s="67">
        <v>375.74375129667231</v>
      </c>
      <c r="G61" s="67" t="s">
        <v>140</v>
      </c>
      <c r="H61" s="68">
        <f t="shared" si="10"/>
        <v>3.0927835051546382E-2</v>
      </c>
      <c r="I61" s="72">
        <f t="shared" si="11"/>
        <v>375.74375129667231</v>
      </c>
    </row>
    <row r="62" spans="1:9" x14ac:dyDescent="0.3">
      <c r="A62" s="65" t="s">
        <v>56</v>
      </c>
      <c r="B62" s="66"/>
      <c r="C62" s="67">
        <f t="shared" si="8"/>
        <v>327.84059999999999</v>
      </c>
      <c r="D62" s="67">
        <f t="shared" si="9"/>
        <v>381.21</v>
      </c>
      <c r="E62" s="67">
        <v>393</v>
      </c>
      <c r="F62" s="67">
        <v>393.29246046639867</v>
      </c>
      <c r="G62" s="67" t="s">
        <v>140</v>
      </c>
      <c r="H62" s="68">
        <f t="shared" si="10"/>
        <v>3.0927835051546448E-2</v>
      </c>
      <c r="I62" s="72">
        <f t="shared" si="11"/>
        <v>393</v>
      </c>
    </row>
    <row r="63" spans="1:9" x14ac:dyDescent="0.3">
      <c r="A63" s="65" t="s">
        <v>57</v>
      </c>
      <c r="B63" s="66"/>
      <c r="C63" s="67">
        <f t="shared" si="8"/>
        <v>343.40740873535844</v>
      </c>
      <c r="D63" s="67">
        <f t="shared" si="9"/>
        <v>399.31094038995167</v>
      </c>
      <c r="E63" s="67">
        <v>411.66076328860999</v>
      </c>
      <c r="F63" s="67">
        <v>411.66076328860999</v>
      </c>
      <c r="G63" s="67" t="s">
        <v>140</v>
      </c>
      <c r="H63" s="68">
        <f t="shared" si="10"/>
        <v>3.0927835051546438E-2</v>
      </c>
      <c r="I63" s="72">
        <f t="shared" si="11"/>
        <v>411.66076328860999</v>
      </c>
    </row>
    <row r="64" spans="1:9" x14ac:dyDescent="0.3">
      <c r="A64" s="65" t="s">
        <v>58</v>
      </c>
      <c r="B64" s="66"/>
      <c r="C64" s="67">
        <f t="shared" si="8"/>
        <v>359.44588368492043</v>
      </c>
      <c r="D64" s="67">
        <f t="shared" si="9"/>
        <v>417.96032986618656</v>
      </c>
      <c r="E64" s="67">
        <v>430.88693800637793</v>
      </c>
      <c r="F64" s="67">
        <v>430.88693800637793</v>
      </c>
      <c r="G64" s="67" t="s">
        <v>140</v>
      </c>
      <c r="H64" s="68">
        <f t="shared" si="10"/>
        <v>3.0927835051546487E-2</v>
      </c>
      <c r="I64" s="72">
        <f t="shared" si="11"/>
        <v>430.88693800637793</v>
      </c>
    </row>
    <row r="65" spans="1:9" x14ac:dyDescent="0.3">
      <c r="A65" s="65" t="s">
        <v>59</v>
      </c>
      <c r="B65" s="66"/>
      <c r="C65" s="67">
        <f t="shared" si="8"/>
        <v>376.23341841643366</v>
      </c>
      <c r="D65" s="67">
        <f t="shared" si="9"/>
        <v>437.48071908887636</v>
      </c>
      <c r="E65" s="67">
        <v>451.01105060708903</v>
      </c>
      <c r="F65" s="67">
        <v>451.01105060708903</v>
      </c>
      <c r="G65" s="67" t="s">
        <v>140</v>
      </c>
      <c r="H65" s="68">
        <f t="shared" si="10"/>
        <v>3.0927835051546407E-2</v>
      </c>
      <c r="I65" s="72">
        <f t="shared" si="11"/>
        <v>451.01105060708903</v>
      </c>
    </row>
    <row r="66" spans="1:9" x14ac:dyDescent="0.3">
      <c r="A66" s="65" t="s">
        <v>60</v>
      </c>
      <c r="B66" s="66"/>
      <c r="C66" s="67">
        <f t="shared" si="8"/>
        <v>388.71999999999997</v>
      </c>
      <c r="D66" s="67">
        <v>452</v>
      </c>
      <c r="E66" s="67">
        <v>0</v>
      </c>
      <c r="F66" s="67">
        <v>472.0750383171266</v>
      </c>
      <c r="G66" s="67" t="s">
        <v>140</v>
      </c>
      <c r="H66" s="68">
        <f t="shared" si="10"/>
        <v>-1</v>
      </c>
      <c r="I66" s="69">
        <f>F66</f>
        <v>472.0750383171266</v>
      </c>
    </row>
    <row r="67" spans="1:9" x14ac:dyDescent="0.3">
      <c r="A67" s="65" t="s">
        <v>61</v>
      </c>
      <c r="B67" s="66"/>
      <c r="C67" s="67">
        <f t="shared" si="8"/>
        <v>412.19723725413206</v>
      </c>
      <c r="D67" s="67">
        <f t="shared" si="9"/>
        <v>479.29911308620007</v>
      </c>
      <c r="E67" s="67">
        <v>494.12279699608257</v>
      </c>
      <c r="F67" s="67">
        <v>494.12279699608257</v>
      </c>
      <c r="G67" s="67" t="s">
        <v>140</v>
      </c>
      <c r="H67" s="68">
        <f t="shared" si="10"/>
        <v>3.0927835051546452E-2</v>
      </c>
      <c r="I67" s="72">
        <f t="shared" si="11"/>
        <v>494.12279699608257</v>
      </c>
    </row>
    <row r="68" spans="1:9" x14ac:dyDescent="0.3">
      <c r="A68" s="65" t="s">
        <v>62</v>
      </c>
      <c r="B68" s="66"/>
      <c r="C68" s="67">
        <f t="shared" si="8"/>
        <v>431.44846741344918</v>
      </c>
      <c r="D68" s="67">
        <f t="shared" si="9"/>
        <v>501.68426443424323</v>
      </c>
      <c r="E68" s="67">
        <v>517.20027261262192</v>
      </c>
      <c r="F68" s="67">
        <v>517.20027261262192</v>
      </c>
      <c r="G68" s="67" t="s">
        <v>140</v>
      </c>
      <c r="H68" s="68">
        <f t="shared" si="10"/>
        <v>3.0927835051546445E-2</v>
      </c>
      <c r="I68" s="72">
        <f t="shared" si="11"/>
        <v>517.20027261262192</v>
      </c>
    </row>
    <row r="69" spans="1:9" x14ac:dyDescent="0.3">
      <c r="A69" s="65" t="s">
        <v>63</v>
      </c>
      <c r="B69" s="66"/>
      <c r="C69" s="67">
        <f t="shared" si="8"/>
        <v>451.59880564325175</v>
      </c>
      <c r="D69" s="67">
        <f t="shared" si="9"/>
        <v>525.11489028285087</v>
      </c>
      <c r="E69" s="67">
        <v>541.35555699262977</v>
      </c>
      <c r="F69" s="67">
        <v>541.35555699262977</v>
      </c>
      <c r="G69" s="67" t="s">
        <v>140</v>
      </c>
      <c r="H69" s="68">
        <f t="shared" si="10"/>
        <v>3.0927835051546417E-2</v>
      </c>
      <c r="I69" s="72">
        <f t="shared" si="11"/>
        <v>541.35555699262977</v>
      </c>
    </row>
    <row r="70" spans="1:9" x14ac:dyDescent="0.3">
      <c r="A70" s="65" t="s">
        <v>64</v>
      </c>
      <c r="B70" s="66"/>
      <c r="C70" s="67">
        <f t="shared" si="8"/>
        <v>472.69024382227803</v>
      </c>
      <c r="D70" s="67">
        <f t="shared" si="9"/>
        <v>549.63981839799771</v>
      </c>
      <c r="E70" s="67">
        <v>566.63898803917289</v>
      </c>
      <c r="F70" s="67">
        <v>566.63898803917289</v>
      </c>
      <c r="G70" s="67" t="s">
        <v>140</v>
      </c>
      <c r="H70" s="68">
        <f t="shared" si="10"/>
        <v>3.0927835051546365E-2</v>
      </c>
      <c r="I70" s="72">
        <f t="shared" si="11"/>
        <v>566.63898803917289</v>
      </c>
    </row>
    <row r="71" spans="1:9" x14ac:dyDescent="0.3">
      <c r="A71" s="65" t="s">
        <v>65</v>
      </c>
      <c r="B71" s="66"/>
      <c r="C71" s="67">
        <f t="shared" si="8"/>
        <v>509.98</v>
      </c>
      <c r="D71" s="67">
        <v>593</v>
      </c>
      <c r="E71" s="67">
        <v>1593</v>
      </c>
      <c r="F71" s="67">
        <v>593.10325463312699</v>
      </c>
      <c r="G71" s="67" t="s">
        <v>140</v>
      </c>
      <c r="H71" s="68">
        <f t="shared" si="10"/>
        <v>1.6863406408094435</v>
      </c>
      <c r="I71" s="69">
        <f>F71</f>
        <v>593.10325463312699</v>
      </c>
    </row>
    <row r="72" spans="1:9" x14ac:dyDescent="0.3">
      <c r="A72" s="65" t="s">
        <v>66</v>
      </c>
      <c r="B72" s="66"/>
      <c r="C72" s="67">
        <f t="shared" si="8"/>
        <v>517.8742850664712</v>
      </c>
      <c r="D72" s="67">
        <f t="shared" si="9"/>
        <v>602.17940124008283</v>
      </c>
      <c r="E72" s="67">
        <v>620.80350643307509</v>
      </c>
      <c r="F72" s="67">
        <v>620.80350643307509</v>
      </c>
      <c r="G72" s="67" t="s">
        <v>140</v>
      </c>
      <c r="H72" s="68">
        <f t="shared" si="10"/>
        <v>3.0927835051546407E-2</v>
      </c>
      <c r="I72" s="72">
        <f t="shared" si="11"/>
        <v>620.80350643307509</v>
      </c>
    </row>
    <row r="73" spans="1:9" x14ac:dyDescent="0.3">
      <c r="A73" s="65" t="s">
        <v>67</v>
      </c>
      <c r="B73" s="66"/>
      <c r="C73" s="67">
        <f t="shared" si="8"/>
        <v>542.06104847570725</v>
      </c>
      <c r="D73" s="67">
        <f t="shared" si="9"/>
        <v>630.30354473919454</v>
      </c>
      <c r="E73" s="67">
        <v>649.79746880329333</v>
      </c>
      <c r="F73" s="67">
        <v>649.79746880329333</v>
      </c>
      <c r="G73" s="67" t="s">
        <v>140</v>
      </c>
      <c r="H73" s="68">
        <f t="shared" si="10"/>
        <v>3.0927835051546379E-2</v>
      </c>
      <c r="I73" s="72">
        <f t="shared" si="11"/>
        <v>649.79746880329333</v>
      </c>
    </row>
    <row r="74" spans="1:9" x14ac:dyDescent="0.3">
      <c r="A74" s="65" t="s">
        <v>68</v>
      </c>
      <c r="B74" s="66"/>
      <c r="C74" s="67">
        <f t="shared" si="8"/>
        <v>567.3774287457984</v>
      </c>
      <c r="D74" s="67">
        <f t="shared" si="9"/>
        <v>659.74119621604461</v>
      </c>
      <c r="E74" s="67">
        <v>680.14556310932437</v>
      </c>
      <c r="F74" s="67">
        <v>680.14556310932437</v>
      </c>
      <c r="G74" s="67" t="s">
        <v>140</v>
      </c>
      <c r="H74" s="68">
        <f t="shared" si="10"/>
        <v>3.0927835051546431E-2</v>
      </c>
      <c r="I74" s="72">
        <f t="shared" si="11"/>
        <v>680.14556310932437</v>
      </c>
    </row>
    <row r="75" spans="1:9" x14ac:dyDescent="0.3">
      <c r="A75" s="65" t="s">
        <v>69</v>
      </c>
      <c r="B75" s="66"/>
      <c r="C75" s="67">
        <f t="shared" si="8"/>
        <v>593.87618342147016</v>
      </c>
      <c r="D75" s="67">
        <f t="shared" si="9"/>
        <v>690.55370165287229</v>
      </c>
      <c r="E75" s="67">
        <v>711.91103263182708</v>
      </c>
      <c r="F75" s="67">
        <v>711.91103263182708</v>
      </c>
      <c r="G75" s="67" t="s">
        <v>140</v>
      </c>
      <c r="H75" s="68">
        <f t="shared" si="10"/>
        <v>3.0927835051546362E-2</v>
      </c>
      <c r="I75" s="72">
        <f t="shared" si="11"/>
        <v>711.91103263182708</v>
      </c>
    </row>
    <row r="76" spans="1:9" x14ac:dyDescent="0.3">
      <c r="A76" s="65" t="s">
        <v>70</v>
      </c>
      <c r="B76" s="66"/>
      <c r="C76" s="67">
        <f t="shared" si="8"/>
        <v>621.61253403202716</v>
      </c>
      <c r="D76" s="67">
        <f t="shared" si="9"/>
        <v>722.80527213026414</v>
      </c>
      <c r="E76" s="67">
        <v>745.16007436109703</v>
      </c>
      <c r="F76" s="67">
        <v>745.16007436109703</v>
      </c>
      <c r="G76" s="67" t="s">
        <v>140</v>
      </c>
      <c r="H76" s="68">
        <f t="shared" si="10"/>
        <v>3.0927835051546358E-2</v>
      </c>
      <c r="I76" s="72">
        <f t="shared" si="11"/>
        <v>745.16007436109703</v>
      </c>
    </row>
    <row r="77" spans="1:9" x14ac:dyDescent="0.3">
      <c r="A77" s="65" t="s">
        <v>71</v>
      </c>
      <c r="B77" s="66"/>
      <c r="C77" s="67">
        <f t="shared" si="8"/>
        <v>650.64428116911199</v>
      </c>
      <c r="D77" s="67">
        <f t="shared" si="9"/>
        <v>756.56311763850226</v>
      </c>
      <c r="E77" s="67">
        <v>779.96197694690954</v>
      </c>
      <c r="F77" s="67">
        <v>779.96197694690954</v>
      </c>
      <c r="G77" s="67" t="s">
        <v>140</v>
      </c>
      <c r="H77" s="68">
        <f t="shared" si="10"/>
        <v>3.0927835051546386E-2</v>
      </c>
      <c r="I77" s="72">
        <f t="shared" si="11"/>
        <v>779.96197694690954</v>
      </c>
    </row>
    <row r="78" spans="1:9" x14ac:dyDescent="0.3">
      <c r="A78" s="65" t="s">
        <v>72</v>
      </c>
      <c r="B78" s="66"/>
      <c r="C78" s="67">
        <f t="shared" si="8"/>
        <v>681.03192493904703</v>
      </c>
      <c r="D78" s="67">
        <f t="shared" si="9"/>
        <v>791.89758713842684</v>
      </c>
      <c r="E78" s="67">
        <v>816.38926509116175</v>
      </c>
      <c r="F78" s="67">
        <v>816.38926509116175</v>
      </c>
      <c r="G78" s="67" t="s">
        <v>140</v>
      </c>
      <c r="H78" s="68">
        <f t="shared" si="10"/>
        <v>3.0927835051546459E-2</v>
      </c>
      <c r="I78" s="72">
        <f t="shared" si="11"/>
        <v>816.38926509116175</v>
      </c>
    </row>
    <row r="79" spans="1:9" x14ac:dyDescent="0.3">
      <c r="A79" s="65" t="s">
        <v>73</v>
      </c>
      <c r="B79" s="66"/>
      <c r="C79" s="67">
        <f t="shared" si="8"/>
        <v>712.83879104077516</v>
      </c>
      <c r="D79" s="67">
        <f t="shared" si="9"/>
        <v>828.88231516369206</v>
      </c>
      <c r="E79" s="67">
        <v>854.51785068421862</v>
      </c>
      <c r="F79" s="67">
        <v>854.51785068421862</v>
      </c>
      <c r="G79" s="67" t="s">
        <v>140</v>
      </c>
      <c r="H79" s="68">
        <f t="shared" si="10"/>
        <v>3.0927835051546393E-2</v>
      </c>
      <c r="I79" s="72">
        <f t="shared" si="11"/>
        <v>854.51785068421862</v>
      </c>
    </row>
    <row r="80" spans="1:9" x14ac:dyDescent="0.3">
      <c r="A80" s="65" t="s">
        <v>74</v>
      </c>
      <c r="B80" s="66"/>
      <c r="C80" s="67">
        <f t="shared" si="8"/>
        <v>746.13116273213279</v>
      </c>
      <c r="D80" s="67">
        <f t="shared" si="9"/>
        <v>867.5943752699219</v>
      </c>
      <c r="E80" s="67">
        <v>894.4271909999195</v>
      </c>
      <c r="F80" s="67">
        <v>894.4271909999195</v>
      </c>
      <c r="G80" s="67" t="s">
        <v>140</v>
      </c>
      <c r="H80" s="68">
        <f t="shared" si="10"/>
        <v>3.0927835051546417E-2</v>
      </c>
      <c r="I80" s="72">
        <f t="shared" si="11"/>
        <v>894.4271909999195</v>
      </c>
    </row>
    <row r="81" spans="1:9" x14ac:dyDescent="0.3">
      <c r="A81" s="65" t="s">
        <v>75</v>
      </c>
      <c r="B81" s="66"/>
      <c r="C81" s="67">
        <f t="shared" si="8"/>
        <v>780.97841895946965</v>
      </c>
      <c r="D81" s="67">
        <f t="shared" si="9"/>
        <v>908.11444065054616</v>
      </c>
      <c r="E81" s="67">
        <v>936.20045427891364</v>
      </c>
      <c r="F81" s="67">
        <v>936.20045427891364</v>
      </c>
      <c r="G81" s="67" t="s">
        <v>140</v>
      </c>
      <c r="H81" s="68">
        <f t="shared" si="10"/>
        <v>3.0927835051546473E-2</v>
      </c>
      <c r="I81" s="72">
        <f t="shared" si="11"/>
        <v>936.20045427891364</v>
      </c>
    </row>
    <row r="82" spans="1:9" x14ac:dyDescent="0.3">
      <c r="A82" s="65" t="s">
        <v>76</v>
      </c>
      <c r="B82" s="66"/>
      <c r="C82" s="67">
        <f t="shared" si="8"/>
        <v>817.45317893846243</v>
      </c>
      <c r="D82" s="67">
        <f t="shared" si="9"/>
        <v>950.52695225402613</v>
      </c>
      <c r="E82" s="67">
        <v>979.92469304538781</v>
      </c>
      <c r="F82" s="67">
        <v>979.92469304538781</v>
      </c>
      <c r="G82" s="67" t="s">
        <v>140</v>
      </c>
      <c r="H82" s="68">
        <f t="shared" si="10"/>
        <v>3.0927835051546445E-2</v>
      </c>
      <c r="I82" s="72">
        <f t="shared" si="11"/>
        <v>979.92469304538781</v>
      </c>
    </row>
    <row r="83" spans="1:9" x14ac:dyDescent="0.3">
      <c r="A83" s="65" t="s">
        <v>77</v>
      </c>
      <c r="B83" s="66"/>
      <c r="C83" s="67">
        <f t="shared" si="8"/>
        <v>855.63145348741944</v>
      </c>
      <c r="D83" s="67">
        <f t="shared" si="9"/>
        <v>994.92029475281333</v>
      </c>
      <c r="E83" s="67">
        <v>1025.6910255183643</v>
      </c>
      <c r="F83" s="67">
        <v>1025.6910255183643</v>
      </c>
      <c r="G83" s="67" t="s">
        <v>140</v>
      </c>
      <c r="H83" s="68">
        <f t="shared" si="10"/>
        <v>3.0927835051546445E-2</v>
      </c>
      <c r="I83" s="72">
        <f t="shared" si="11"/>
        <v>1025.6910255183643</v>
      </c>
    </row>
    <row r="84" spans="1:9" x14ac:dyDescent="0.3">
      <c r="A84" s="65" t="s">
        <v>78</v>
      </c>
      <c r="B84" s="66"/>
      <c r="C84" s="67">
        <f t="shared" si="8"/>
        <v>895.59280342844738</v>
      </c>
      <c r="D84" s="67">
        <f t="shared" si="9"/>
        <v>1041.3869807307528</v>
      </c>
      <c r="E84" s="67">
        <v>1073.5948254956215</v>
      </c>
      <c r="F84" s="67">
        <v>1073.5948254956215</v>
      </c>
      <c r="G84" s="67" t="s">
        <v>140</v>
      </c>
      <c r="H84" s="68">
        <f t="shared" si="10"/>
        <v>3.0927835051546441E-2</v>
      </c>
      <c r="I84" s="72">
        <f t="shared" si="11"/>
        <v>1073.5948254956215</v>
      </c>
    </row>
    <row r="85" spans="1:9" x14ac:dyDescent="0.3">
      <c r="A85" s="65" t="s">
        <v>79</v>
      </c>
      <c r="B85" s="66"/>
      <c r="C85" s="67">
        <f t="shared" si="8"/>
        <v>937.42050538657406</v>
      </c>
      <c r="D85" s="67">
        <f t="shared" si="9"/>
        <v>1090.0238434727605</v>
      </c>
      <c r="E85" s="67">
        <v>1123.7359211059388</v>
      </c>
      <c r="F85" s="67">
        <v>1123.7359211059388</v>
      </c>
      <c r="G85" s="67" t="s">
        <v>140</v>
      </c>
      <c r="H85" s="68">
        <f t="shared" si="10"/>
        <v>3.0927835051546518E-2</v>
      </c>
      <c r="I85" s="72">
        <f t="shared" si="11"/>
        <v>1123.7359211059388</v>
      </c>
    </row>
    <row r="86" spans="1:9" x14ac:dyDescent="0.3">
      <c r="A86" s="65" t="s">
        <v>80</v>
      </c>
      <c r="B86" s="66"/>
      <c r="C86" s="67">
        <f t="shared" si="8"/>
        <v>981.20172533234017</v>
      </c>
      <c r="D86" s="67">
        <f t="shared" si="9"/>
        <v>1140.932238758535</v>
      </c>
      <c r="E86" s="67">
        <v>1176.2188028438507</v>
      </c>
      <c r="F86" s="67">
        <v>1176.2188028438507</v>
      </c>
      <c r="G86" s="67" t="s">
        <v>140</v>
      </c>
      <c r="H86" s="68">
        <f t="shared" si="10"/>
        <v>3.0927835051546469E-2</v>
      </c>
      <c r="I86" s="72">
        <v>566.63898803917289</v>
      </c>
    </row>
    <row r="87" spans="1:9" x14ac:dyDescent="0.3">
      <c r="A87" s="65" t="s">
        <v>81</v>
      </c>
      <c r="B87" s="66"/>
      <c r="C87" s="67">
        <f t="shared" si="8"/>
        <v>1027.0277002295134</v>
      </c>
      <c r="D87" s="67">
        <f t="shared" si="9"/>
        <v>1194.2182560808296</v>
      </c>
      <c r="E87" s="67">
        <v>1231.152841320443</v>
      </c>
      <c r="F87" s="67">
        <v>1231.152841320443</v>
      </c>
      <c r="G87" s="67" t="s">
        <v>140</v>
      </c>
      <c r="H87" s="68">
        <f t="shared" si="10"/>
        <v>3.0927835051546483E-2</v>
      </c>
      <c r="I87" s="72">
        <f t="shared" si="11"/>
        <v>1231.152841320443</v>
      </c>
    </row>
    <row r="88" spans="1:9" x14ac:dyDescent="0.3">
      <c r="A88" s="65" t="s">
        <v>82</v>
      </c>
      <c r="B88" s="66"/>
      <c r="C88" s="67">
        <f t="shared" si="8"/>
        <v>1074.9939281664629</v>
      </c>
      <c r="D88" s="67">
        <f t="shared" si="9"/>
        <v>1249.9929397284452</v>
      </c>
      <c r="E88" s="67">
        <v>1288.6525151839642</v>
      </c>
      <c r="F88" s="67">
        <v>1288.6525151839642</v>
      </c>
      <c r="G88" s="67" t="s">
        <v>140</v>
      </c>
      <c r="H88" s="68">
        <f t="shared" si="10"/>
        <v>3.0927835051546421E-2</v>
      </c>
      <c r="I88" s="72">
        <f t="shared" si="11"/>
        <v>1288.6525151839642</v>
      </c>
    </row>
    <row r="89" spans="1:9" x14ac:dyDescent="0.3">
      <c r="A89" s="65" t="s">
        <v>83</v>
      </c>
      <c r="B89" s="66"/>
      <c r="C89" s="67">
        <f t="shared" si="8"/>
        <v>1125.2003673674174</v>
      </c>
      <c r="D89" s="67">
        <f t="shared" si="9"/>
        <v>1308.3725201946713</v>
      </c>
      <c r="E89" s="67">
        <v>1348.8376496852281</v>
      </c>
      <c r="F89" s="67">
        <v>1348.8376496852281</v>
      </c>
      <c r="G89" s="67" t="s">
        <v>140</v>
      </c>
      <c r="H89" s="68">
        <f t="shared" si="10"/>
        <v>3.0927835051546372E-2</v>
      </c>
      <c r="I89" s="72">
        <f t="shared" si="11"/>
        <v>1348.8376496852281</v>
      </c>
    </row>
    <row r="90" spans="1:9" x14ac:dyDescent="0.3">
      <c r="A90" s="65" t="s">
        <v>84</v>
      </c>
      <c r="B90" s="66"/>
      <c r="C90" s="67">
        <f t="shared" si="8"/>
        <v>1177.7516444983296</v>
      </c>
      <c r="D90" s="67">
        <f t="shared" si="9"/>
        <v>1369.4786563934065</v>
      </c>
      <c r="E90" s="67">
        <v>1411.8336663849552</v>
      </c>
      <c r="F90" s="67">
        <v>1411.8336663849552</v>
      </c>
      <c r="G90" s="67" t="s">
        <v>140</v>
      </c>
      <c r="H90" s="68">
        <f t="shared" si="10"/>
        <v>3.0927835051546455E-2</v>
      </c>
      <c r="I90" s="72">
        <v>566.63898803917289</v>
      </c>
    </row>
    <row r="91" spans="1:9" x14ac:dyDescent="0.3">
      <c r="A91" s="65" t="s">
        <v>85</v>
      </c>
      <c r="B91" s="66"/>
      <c r="C91" s="67">
        <f t="shared" si="8"/>
        <v>1232.7572727014438</v>
      </c>
      <c r="D91" s="67">
        <f t="shared" si="9"/>
        <v>1433.4386891877252</v>
      </c>
      <c r="E91" s="67">
        <v>1477.7718445234282</v>
      </c>
      <c r="F91" s="67">
        <v>1477.7718445234282</v>
      </c>
      <c r="G91" s="67" t="s">
        <v>140</v>
      </c>
      <c r="H91" s="68">
        <f t="shared" si="10"/>
        <v>3.0927835051546459E-2</v>
      </c>
      <c r="I91" s="72">
        <f t="shared" si="11"/>
        <v>1477.7718445234282</v>
      </c>
    </row>
    <row r="92" spans="1:9" x14ac:dyDescent="0.3">
      <c r="A92" s="65" t="s">
        <v>86</v>
      </c>
      <c r="B92" s="66"/>
      <c r="C92" s="67">
        <f t="shared" si="8"/>
        <v>1290.3318798129319</v>
      </c>
      <c r="D92" s="67">
        <f t="shared" si="9"/>
        <v>1500.3859067592232</v>
      </c>
      <c r="E92" s="67">
        <v>1546.7895945971375</v>
      </c>
      <c r="F92" s="67">
        <v>1546.7895945971375</v>
      </c>
      <c r="G92" s="67" t="s">
        <v>140</v>
      </c>
      <c r="H92" s="68">
        <f t="shared" si="10"/>
        <v>3.0927835051546497E-2</v>
      </c>
      <c r="I92" s="72">
        <f t="shared" ref="I92:I112" si="12">F92</f>
        <v>1546.7895945971375</v>
      </c>
    </row>
    <row r="93" spans="1:9" x14ac:dyDescent="0.3">
      <c r="A93" s="65" t="s">
        <v>87</v>
      </c>
      <c r="B93" s="66"/>
      <c r="C93" s="67">
        <f t="shared" si="8"/>
        <v>1350.5954472391934</v>
      </c>
      <c r="D93" s="67">
        <f t="shared" si="9"/>
        <v>1570.459822371155</v>
      </c>
      <c r="E93" s="67">
        <v>1619.030744712531</v>
      </c>
      <c r="F93" s="67">
        <v>1619.030744712531</v>
      </c>
      <c r="G93" s="67" t="s">
        <v>140</v>
      </c>
      <c r="H93" s="68">
        <f t="shared" si="10"/>
        <v>3.0927835051546431E-2</v>
      </c>
      <c r="I93" s="72">
        <f t="shared" si="12"/>
        <v>1619.030744712531</v>
      </c>
    </row>
    <row r="94" spans="1:9" x14ac:dyDescent="0.3">
      <c r="A94" s="65" t="s">
        <v>88</v>
      </c>
      <c r="B94" s="66"/>
      <c r="C94" s="67">
        <f t="shared" si="8"/>
        <v>1413.6735599896131</v>
      </c>
      <c r="D94" s="67">
        <f t="shared" si="9"/>
        <v>1643.8064651042012</v>
      </c>
      <c r="E94" s="67">
        <v>1694.6458403136094</v>
      </c>
      <c r="F94" s="67">
        <v>1694.6458403136094</v>
      </c>
      <c r="G94" s="67" t="s">
        <v>140</v>
      </c>
      <c r="H94" s="68">
        <f t="shared" si="10"/>
        <v>3.0927835051546351E-2</v>
      </c>
      <c r="I94" s="72">
        <f t="shared" si="12"/>
        <v>1694.6458403136094</v>
      </c>
    </row>
    <row r="95" spans="1:9" x14ac:dyDescent="0.3">
      <c r="A95" s="65" t="s">
        <v>89</v>
      </c>
      <c r="B95" s="66"/>
      <c r="C95" s="67">
        <f t="shared" si="8"/>
        <v>1479.6976683868324</v>
      </c>
      <c r="D95" s="67">
        <f t="shared" si="9"/>
        <v>1720.5786841707354</v>
      </c>
      <c r="E95" s="67">
        <v>1773.7924579079747</v>
      </c>
      <c r="F95" s="67">
        <v>1773.7924579079747</v>
      </c>
      <c r="G95" s="67" t="s">
        <v>140</v>
      </c>
      <c r="H95" s="68">
        <f t="shared" si="10"/>
        <v>3.0927835051546431E-2</v>
      </c>
      <c r="I95" s="72">
        <f t="shared" si="12"/>
        <v>1773.7924579079747</v>
      </c>
    </row>
    <row r="96" spans="1:9" x14ac:dyDescent="0.3">
      <c r="A96" s="65" t="s">
        <v>90</v>
      </c>
      <c r="B96" s="66"/>
      <c r="C96" s="67">
        <f t="shared" si="8"/>
        <v>1548.8053619999205</v>
      </c>
      <c r="D96" s="67">
        <f t="shared" si="9"/>
        <v>1800.9364674417679</v>
      </c>
      <c r="E96" s="67">
        <v>1856.6355334451216</v>
      </c>
      <c r="F96" s="67">
        <v>1856.6355334451216</v>
      </c>
      <c r="G96" s="67" t="s">
        <v>140</v>
      </c>
      <c r="H96" s="68">
        <f t="shared" si="10"/>
        <v>3.09278350515464E-2</v>
      </c>
      <c r="I96" s="72">
        <f t="shared" si="12"/>
        <v>1856.6355334451216</v>
      </c>
    </row>
    <row r="97" spans="1:9" x14ac:dyDescent="0.3">
      <c r="A97" s="65" t="s">
        <v>91</v>
      </c>
      <c r="B97" s="66"/>
      <c r="C97" s="67">
        <f t="shared" si="8"/>
        <v>1621.1406563712947</v>
      </c>
      <c r="D97" s="67">
        <f t="shared" si="9"/>
        <v>1885.0472748503428</v>
      </c>
      <c r="E97" s="67">
        <v>1943.3477060312812</v>
      </c>
      <c r="F97" s="67">
        <v>1943.3477060312812</v>
      </c>
      <c r="G97" s="67" t="s">
        <v>140</v>
      </c>
      <c r="H97" s="68">
        <f t="shared" si="10"/>
        <v>3.0927835051546376E-2</v>
      </c>
      <c r="I97" s="72">
        <f t="shared" si="12"/>
        <v>1943.3477060312812</v>
      </c>
    </row>
    <row r="98" spans="1:9" x14ac:dyDescent="0.3">
      <c r="A98" s="65" t="s">
        <v>92</v>
      </c>
      <c r="B98" s="66"/>
      <c r="C98" s="67">
        <f t="shared" si="8"/>
        <v>1696.8542931349223</v>
      </c>
      <c r="D98" s="67">
        <f t="shared" si="9"/>
        <v>1973.0863873661888</v>
      </c>
      <c r="E98" s="67">
        <v>2034.1096776971019</v>
      </c>
      <c r="F98" s="67">
        <v>2034.1096776971019</v>
      </c>
      <c r="G98" s="67" t="s">
        <v>140</v>
      </c>
      <c r="H98" s="68">
        <f t="shared" si="10"/>
        <v>3.0927835051546435E-2</v>
      </c>
      <c r="I98" s="72">
        <f t="shared" si="12"/>
        <v>2034.1096776971019</v>
      </c>
    </row>
    <row r="99" spans="1:9" x14ac:dyDescent="0.3">
      <c r="A99" s="65" t="s">
        <v>93</v>
      </c>
      <c r="B99" s="66"/>
      <c r="C99" s="67">
        <f t="shared" si="8"/>
        <v>1776.1040541512143</v>
      </c>
      <c r="D99" s="67">
        <f t="shared" si="9"/>
        <v>2065.2372722688538</v>
      </c>
      <c r="E99" s="67">
        <v>2129.1105899678905</v>
      </c>
      <c r="F99" s="67">
        <v>2129.1105899678905</v>
      </c>
      <c r="G99" s="67" t="s">
        <v>140</v>
      </c>
      <c r="H99" s="68">
        <f t="shared" si="10"/>
        <v>3.0927835051546414E-2</v>
      </c>
      <c r="I99" s="72">
        <f t="shared" si="12"/>
        <v>2129.1105899678905</v>
      </c>
    </row>
    <row r="100" spans="1:9" x14ac:dyDescent="0.3">
      <c r="A100" s="65" t="s">
        <v>94</v>
      </c>
      <c r="B100" s="66"/>
      <c r="C100" s="67">
        <f t="shared" si="8"/>
        <v>1859.055090313256</v>
      </c>
      <c r="D100" s="67">
        <f t="shared" si="9"/>
        <v>2161.6919654805301</v>
      </c>
      <c r="E100" s="67">
        <v>2228.5484180211652</v>
      </c>
      <c r="F100" s="67">
        <v>2228.5484180211652</v>
      </c>
      <c r="G100" s="67" t="s">
        <v>140</v>
      </c>
      <c r="H100" s="68">
        <f t="shared" si="10"/>
        <v>3.0927835051546421E-2</v>
      </c>
      <c r="I100" s="72">
        <f t="shared" si="12"/>
        <v>2228.5484180211652</v>
      </c>
    </row>
    <row r="101" spans="1:9" x14ac:dyDescent="0.3">
      <c r="A101" s="65" t="s">
        <v>95</v>
      </c>
      <c r="B101" s="66"/>
      <c r="C101" s="67">
        <f t="shared" si="8"/>
        <v>1945.880265709581</v>
      </c>
      <c r="D101" s="67">
        <f t="shared" si="9"/>
        <v>2262.6514717553268</v>
      </c>
      <c r="E101" s="67">
        <v>2332.6303832529143</v>
      </c>
      <c r="F101" s="67">
        <v>2332.6303832529143</v>
      </c>
      <c r="G101" s="67" t="s">
        <v>140</v>
      </c>
      <c r="H101" s="68">
        <f t="shared" si="10"/>
        <v>3.0927835051546393E-2</v>
      </c>
      <c r="I101" s="72">
        <f t="shared" si="12"/>
        <v>2332.6303832529143</v>
      </c>
    </row>
    <row r="102" spans="1:9" x14ac:dyDescent="0.3">
      <c r="A102" s="65" t="s">
        <v>96</v>
      </c>
      <c r="B102" s="66"/>
      <c r="C102" s="67">
        <f t="shared" si="8"/>
        <v>2036.7605178606955</v>
      </c>
      <c r="D102" s="67">
        <f t="shared" si="9"/>
        <v>2368.3261835589483</v>
      </c>
      <c r="E102" s="67">
        <v>2441.5733851123177</v>
      </c>
      <c r="F102" s="67">
        <v>2441.5733851123177</v>
      </c>
      <c r="G102" s="67" t="s">
        <v>140</v>
      </c>
      <c r="H102" s="68">
        <f t="shared" si="10"/>
        <v>3.0927835051546355E-2</v>
      </c>
      <c r="I102" s="72">
        <f t="shared" si="12"/>
        <v>2441.5733851123177</v>
      </c>
    </row>
    <row r="103" spans="1:9" x14ac:dyDescent="0.3">
      <c r="A103" s="65" t="s">
        <v>97</v>
      </c>
      <c r="B103" s="66"/>
      <c r="C103" s="67">
        <f t="shared" si="8"/>
        <v>2131.8852347800671</v>
      </c>
      <c r="D103" s="67">
        <f t="shared" si="9"/>
        <v>2478.9363195117057</v>
      </c>
      <c r="E103" s="67">
        <v>2555.6044531048515</v>
      </c>
      <c r="F103" s="67">
        <v>2555.6044531048515</v>
      </c>
      <c r="G103" s="67" t="s">
        <v>140</v>
      </c>
      <c r="H103" s="68">
        <f t="shared" si="10"/>
        <v>3.0927835051546473E-2</v>
      </c>
      <c r="I103" s="72">
        <f t="shared" si="12"/>
        <v>2555.6044531048515</v>
      </c>
    </row>
    <row r="104" spans="1:9" x14ac:dyDescent="0.3">
      <c r="A104" s="65" t="s">
        <v>98</v>
      </c>
      <c r="B104" s="66"/>
      <c r="C104" s="67">
        <f t="shared" si="8"/>
        <v>2231.4526496453377</v>
      </c>
      <c r="D104" s="67">
        <f t="shared" si="9"/>
        <v>2594.7123833085325</v>
      </c>
      <c r="E104" s="67">
        <v>2674.9612199057037</v>
      </c>
      <c r="F104" s="67">
        <v>2674.9612199057037</v>
      </c>
      <c r="G104" s="67" t="s">
        <v>140</v>
      </c>
      <c r="H104" s="68">
        <f t="shared" si="10"/>
        <v>3.0927835051546445E-2</v>
      </c>
      <c r="I104" s="72">
        <f t="shared" si="12"/>
        <v>2674.9612199057037</v>
      </c>
    </row>
    <row r="105" spans="1:9" x14ac:dyDescent="0.3">
      <c r="A105" s="65" t="s">
        <v>99</v>
      </c>
      <c r="B105" s="66"/>
      <c r="C105" s="67">
        <f t="shared" si="8"/>
        <v>2335.6702539022426</v>
      </c>
      <c r="D105" s="67">
        <f t="shared" si="9"/>
        <v>2715.895644072375</v>
      </c>
      <c r="E105" s="67">
        <v>2799.8924165694589</v>
      </c>
      <c r="F105" s="67">
        <v>2799.8924165694589</v>
      </c>
      <c r="G105" s="67" t="s">
        <v>140</v>
      </c>
      <c r="H105" s="68">
        <f t="shared" si="10"/>
        <v>3.0927835051546421E-2</v>
      </c>
      <c r="I105" s="72">
        <f t="shared" si="12"/>
        <v>2799.8924165694589</v>
      </c>
    </row>
    <row r="106" spans="1:9" x14ac:dyDescent="0.3">
      <c r="A106" s="65" t="s">
        <v>100</v>
      </c>
      <c r="B106" s="66"/>
      <c r="C106" s="67">
        <f t="shared" si="8"/>
        <v>2444.7552296620893</v>
      </c>
      <c r="D106" s="67">
        <f t="shared" si="9"/>
        <v>2842.7386391419641</v>
      </c>
      <c r="E106" s="67">
        <v>2930.6583908680041</v>
      </c>
      <c r="F106" s="67">
        <v>2930.6583908680041</v>
      </c>
      <c r="G106" s="67" t="s">
        <v>140</v>
      </c>
      <c r="H106" s="68">
        <f t="shared" si="10"/>
        <v>3.0927835051546337E-2</v>
      </c>
      <c r="I106" s="72">
        <f t="shared" si="12"/>
        <v>2930.6583908680041</v>
      </c>
    </row>
    <row r="107" spans="1:9" x14ac:dyDescent="0.3">
      <c r="A107" s="65" t="s">
        <v>101</v>
      </c>
      <c r="B107" s="66"/>
      <c r="C107" s="67">
        <f t="shared" si="8"/>
        <v>2558.9349022939123</v>
      </c>
      <c r="D107" s="67">
        <f t="shared" si="9"/>
        <v>2975.5057003417587</v>
      </c>
      <c r="E107" s="67">
        <v>3067.5316498368647</v>
      </c>
      <c r="F107" s="67">
        <v>3067.5316498368647</v>
      </c>
      <c r="G107" s="67" t="s">
        <v>140</v>
      </c>
      <c r="H107" s="68">
        <f t="shared" si="10"/>
        <v>3.0927835051546424E-2</v>
      </c>
      <c r="I107" s="72">
        <f t="shared" si="12"/>
        <v>3067.5316498368647</v>
      </c>
    </row>
    <row r="108" spans="1:9" x14ac:dyDescent="0.3">
      <c r="A108" s="65" t="s">
        <v>102</v>
      </c>
      <c r="B108" s="66"/>
      <c r="C108" s="67">
        <f t="shared" si="8"/>
        <v>2678.4472141544552</v>
      </c>
      <c r="D108" s="67">
        <f t="shared" si="9"/>
        <v>3114.4735048307621</v>
      </c>
      <c r="E108" s="67">
        <v>3210.7974276605796</v>
      </c>
      <c r="F108" s="67">
        <v>3210.7974276605796</v>
      </c>
      <c r="G108" s="67" t="s">
        <v>140</v>
      </c>
      <c r="H108" s="68">
        <f t="shared" si="10"/>
        <v>3.0927835051546445E-2</v>
      </c>
      <c r="I108" s="72">
        <f t="shared" si="12"/>
        <v>3210.7974276605796</v>
      </c>
    </row>
    <row r="109" spans="1:9" x14ac:dyDescent="0.3">
      <c r="A109" s="65" t="s">
        <v>103</v>
      </c>
      <c r="B109" s="66"/>
      <c r="C109" s="67">
        <f t="shared" si="8"/>
        <v>2803.5412204431932</v>
      </c>
      <c r="D109" s="67">
        <f t="shared" si="9"/>
        <v>3259.9316516781319</v>
      </c>
      <c r="E109" s="67">
        <v>3360.7542800805486</v>
      </c>
      <c r="F109" s="67">
        <v>3360.7542800805486</v>
      </c>
      <c r="G109" s="67" t="s">
        <v>140</v>
      </c>
      <c r="H109" s="68">
        <f t="shared" si="10"/>
        <v>3.092783505154648E-2</v>
      </c>
      <c r="I109" s="72">
        <f t="shared" si="12"/>
        <v>3360.7542800805486</v>
      </c>
    </row>
    <row r="110" spans="1:9" x14ac:dyDescent="0.3">
      <c r="A110" s="65" t="s">
        <v>104</v>
      </c>
      <c r="B110" s="66"/>
      <c r="C110" s="67">
        <f t="shared" si="8"/>
        <v>2934.4776082157532</v>
      </c>
      <c r="D110" s="67">
        <f t="shared" si="9"/>
        <v>3412.1832653671549</v>
      </c>
      <c r="E110" s="67">
        <v>3517.7147065640775</v>
      </c>
      <c r="F110" s="67">
        <v>3517.7147065640775</v>
      </c>
      <c r="G110" s="67" t="s">
        <v>140</v>
      </c>
      <c r="H110" s="68">
        <f t="shared" si="10"/>
        <v>3.0927835051546448E-2</v>
      </c>
      <c r="I110" s="72">
        <f t="shared" si="12"/>
        <v>3517.7147065640775</v>
      </c>
    </row>
    <row r="111" spans="1:9" x14ac:dyDescent="0.3">
      <c r="A111" s="65" t="s">
        <v>105</v>
      </c>
      <c r="B111" s="66"/>
      <c r="C111" s="67">
        <f t="shared" si="8"/>
        <v>3071.5292396372784</v>
      </c>
      <c r="D111" s="67">
        <f t="shared" si="9"/>
        <v>3571.5456274852072</v>
      </c>
      <c r="E111" s="67">
        <v>3682.0058015311415</v>
      </c>
      <c r="F111" s="67">
        <v>3682.0058015311415</v>
      </c>
      <c r="G111" s="67" t="s">
        <v>140</v>
      </c>
      <c r="H111" s="68">
        <f t="shared" si="10"/>
        <v>3.092783505154641E-2</v>
      </c>
      <c r="I111" s="72">
        <f t="shared" si="12"/>
        <v>3682.0058015311415</v>
      </c>
    </row>
    <row r="112" spans="1:9" x14ac:dyDescent="0.3">
      <c r="A112" s="65" t="s">
        <v>106</v>
      </c>
      <c r="B112" s="66"/>
      <c r="C112" s="67">
        <f t="shared" ref="C112:C128" si="13">D112*0.86</f>
        <v>3450.32</v>
      </c>
      <c r="D112" s="67">
        <v>4012</v>
      </c>
      <c r="E112" s="67">
        <v>3853.9699359960096</v>
      </c>
      <c r="F112" s="67">
        <v>3853.9699359960096</v>
      </c>
      <c r="G112" s="67" t="s">
        <v>140</v>
      </c>
      <c r="H112" s="68">
        <f t="shared" ref="H112:H128" si="14">(E112-D112)/D112</f>
        <v>-3.9389347957126231E-2</v>
      </c>
      <c r="I112" s="72">
        <f t="shared" si="12"/>
        <v>3853.9699359960096</v>
      </c>
    </row>
    <row r="113" spans="1:9" x14ac:dyDescent="0.3">
      <c r="A113" s="65" t="s">
        <v>107</v>
      </c>
      <c r="B113" s="66"/>
      <c r="C113" s="67">
        <f t="shared" si="13"/>
        <v>3365.1339959450806</v>
      </c>
      <c r="D113" s="67">
        <f t="shared" ref="D113:D128" si="15">E113*0.97</f>
        <v>3912.9465069128846</v>
      </c>
      <c r="E113" s="67">
        <v>4033.965471044211</v>
      </c>
      <c r="F113" s="67">
        <v>4033.965471044211</v>
      </c>
      <c r="G113" s="67" t="s">
        <v>140</v>
      </c>
      <c r="H113" s="68">
        <f t="shared" si="14"/>
        <v>3.09278350515464E-2</v>
      </c>
      <c r="I113" s="72">
        <f t="shared" ref="I113:I128" si="16">F113</f>
        <v>4033.965471044211</v>
      </c>
    </row>
    <row r="114" spans="1:9" x14ac:dyDescent="0.3">
      <c r="A114" s="65" t="s">
        <v>108</v>
      </c>
      <c r="B114" s="66"/>
      <c r="C114" s="67">
        <f t="shared" si="13"/>
        <v>3522.2989723637379</v>
      </c>
      <c r="D114" s="67">
        <f t="shared" si="15"/>
        <v>4095.6964794927185</v>
      </c>
      <c r="E114" s="67">
        <v>4222.3675046316685</v>
      </c>
      <c r="F114" s="67">
        <v>4222.3675046316685</v>
      </c>
      <c r="G114" s="67" t="s">
        <v>140</v>
      </c>
      <c r="H114" s="68">
        <f t="shared" si="14"/>
        <v>3.0927835051546372E-2</v>
      </c>
      <c r="I114" s="72">
        <f t="shared" si="16"/>
        <v>4222.3675046316685</v>
      </c>
    </row>
    <row r="115" spans="1:9" x14ac:dyDescent="0.3">
      <c r="A115" s="65" t="s">
        <v>109</v>
      </c>
      <c r="B115" s="66"/>
      <c r="C115" s="67">
        <f t="shared" si="13"/>
        <v>3686.8041705514065</v>
      </c>
      <c r="D115" s="67">
        <f t="shared" si="15"/>
        <v>4286.9815936644263</v>
      </c>
      <c r="E115" s="67">
        <v>4419.5686532622949</v>
      </c>
      <c r="F115" s="67">
        <v>4419.5686532622949</v>
      </c>
      <c r="G115" s="67" t="s">
        <v>140</v>
      </c>
      <c r="H115" s="68">
        <f t="shared" si="14"/>
        <v>3.0927835051546327E-2</v>
      </c>
      <c r="I115" s="72">
        <f t="shared" si="16"/>
        <v>4419.5686532622949</v>
      </c>
    </row>
    <row r="116" spans="1:9" x14ac:dyDescent="0.3">
      <c r="A116" s="65" t="s">
        <v>110</v>
      </c>
      <c r="B116" s="66"/>
      <c r="C116" s="67">
        <f t="shared" si="13"/>
        <v>3858.9924076983152</v>
      </c>
      <c r="D116" s="67">
        <f t="shared" si="15"/>
        <v>4487.2004740678085</v>
      </c>
      <c r="E116" s="67">
        <v>4625.9798701729987</v>
      </c>
      <c r="F116" s="67">
        <v>4625.9798701729987</v>
      </c>
      <c r="G116" s="67" t="s">
        <v>140</v>
      </c>
      <c r="H116" s="68">
        <f t="shared" si="14"/>
        <v>3.0927835051546455E-2</v>
      </c>
      <c r="I116" s="72">
        <f t="shared" si="16"/>
        <v>4625.9798701729987</v>
      </c>
    </row>
    <row r="117" spans="1:9" x14ac:dyDescent="0.3">
      <c r="A117" s="65" t="s">
        <v>111</v>
      </c>
      <c r="B117" s="66"/>
      <c r="C117" s="67">
        <f t="shared" si="13"/>
        <v>4039.2225119041223</v>
      </c>
      <c r="D117" s="67">
        <f t="shared" si="15"/>
        <v>4696.7703626792118</v>
      </c>
      <c r="E117" s="67">
        <v>4842.0313017311464</v>
      </c>
      <c r="F117" s="67">
        <v>4842.0313017311464</v>
      </c>
      <c r="G117" s="67" t="s">
        <v>140</v>
      </c>
      <c r="H117" s="68">
        <f t="shared" si="14"/>
        <v>3.0927835051546448E-2</v>
      </c>
      <c r="I117" s="72">
        <f t="shared" si="16"/>
        <v>4842.0313017311464</v>
      </c>
    </row>
    <row r="118" spans="1:9" x14ac:dyDescent="0.3">
      <c r="A118" s="65" t="s">
        <v>112</v>
      </c>
      <c r="B118" s="66"/>
      <c r="C118" s="67">
        <f t="shared" si="13"/>
        <v>4227.8700699502706</v>
      </c>
      <c r="D118" s="67">
        <f t="shared" si="15"/>
        <v>4916.1279883142679</v>
      </c>
      <c r="E118" s="67">
        <v>5068.1731838291425</v>
      </c>
      <c r="F118" s="67">
        <v>5068.1731838291425</v>
      </c>
      <c r="G118" s="67" t="s">
        <v>140</v>
      </c>
      <c r="H118" s="68">
        <f t="shared" si="14"/>
        <v>3.0927835051546469E-2</v>
      </c>
      <c r="I118" s="72">
        <f t="shared" si="16"/>
        <v>5068.1731838291425</v>
      </c>
    </row>
    <row r="119" spans="1:9" x14ac:dyDescent="0.3">
      <c r="A119" s="65" t="s">
        <v>113</v>
      </c>
      <c r="B119" s="66"/>
      <c r="C119" s="67">
        <f t="shared" si="13"/>
        <v>5259.6309999999994</v>
      </c>
      <c r="D119" s="67">
        <f t="shared" si="15"/>
        <v>6115.8499999999995</v>
      </c>
      <c r="E119" s="67">
        <v>6305</v>
      </c>
      <c r="F119" s="67">
        <v>5304.8767801441763</v>
      </c>
      <c r="G119" s="67" t="s">
        <v>140</v>
      </c>
      <c r="H119" s="68">
        <f t="shared" si="14"/>
        <v>3.0927835051546483E-2</v>
      </c>
      <c r="I119" s="72">
        <f t="shared" si="16"/>
        <v>5304.8767801441763</v>
      </c>
    </row>
    <row r="120" spans="1:9" x14ac:dyDescent="0.3">
      <c r="A120" s="65" t="s">
        <v>114</v>
      </c>
      <c r="B120" s="66">
        <v>1</v>
      </c>
      <c r="C120" s="67">
        <f t="shared" si="13"/>
        <v>4632.0084208309527</v>
      </c>
      <c r="D120" s="67">
        <f t="shared" si="15"/>
        <v>5386.0563032918053</v>
      </c>
      <c r="E120" s="67">
        <v>5552.6353642183558</v>
      </c>
      <c r="F120" s="67">
        <v>5552.6353642183558</v>
      </c>
      <c r="G120" s="67" t="s">
        <v>140</v>
      </c>
      <c r="H120" s="68">
        <f t="shared" si="14"/>
        <v>3.0927835051546355E-2</v>
      </c>
      <c r="I120" s="72">
        <f t="shared" si="16"/>
        <v>5552.6353642183558</v>
      </c>
    </row>
    <row r="121" spans="1:9" x14ac:dyDescent="0.3">
      <c r="A121" s="65" t="s">
        <v>115</v>
      </c>
      <c r="B121" s="66">
        <v>1</v>
      </c>
      <c r="C121" s="67">
        <f t="shared" si="13"/>
        <v>4848.3414093859801</v>
      </c>
      <c r="D121" s="67">
        <f t="shared" si="15"/>
        <v>5637.6062899836979</v>
      </c>
      <c r="E121" s="67">
        <v>5811.9652474058739</v>
      </c>
      <c r="F121" s="67">
        <v>5811.9652474058739</v>
      </c>
      <c r="G121" s="67" t="s">
        <v>140</v>
      </c>
      <c r="H121" s="68">
        <f t="shared" si="14"/>
        <v>3.0927835051546351E-2</v>
      </c>
      <c r="I121" s="72">
        <f t="shared" si="16"/>
        <v>5811.9652474058739</v>
      </c>
    </row>
    <row r="122" spans="1:9" x14ac:dyDescent="0.3">
      <c r="A122" s="65" t="s">
        <v>116</v>
      </c>
      <c r="B122" s="66">
        <v>1</v>
      </c>
      <c r="C122" s="67">
        <f t="shared" si="13"/>
        <v>5074.7779982986131</v>
      </c>
      <c r="D122" s="67">
        <f t="shared" si="15"/>
        <v>5900.9046491844338</v>
      </c>
      <c r="E122" s="67">
        <v>6083.4068548293135</v>
      </c>
      <c r="F122" s="67">
        <v>6083.4068548293135</v>
      </c>
      <c r="G122" s="67" t="s">
        <v>140</v>
      </c>
      <c r="H122" s="68">
        <f t="shared" si="14"/>
        <v>3.0927835051546448E-2</v>
      </c>
      <c r="I122" s="72">
        <f t="shared" si="16"/>
        <v>6083.4068548293135</v>
      </c>
    </row>
    <row r="123" spans="1:9" x14ac:dyDescent="0.3">
      <c r="A123" s="65" t="s">
        <v>117</v>
      </c>
      <c r="B123" s="66">
        <v>1</v>
      </c>
      <c r="C123" s="67">
        <f t="shared" si="13"/>
        <v>5311.7900653941842</v>
      </c>
      <c r="D123" s="67">
        <f t="shared" si="15"/>
        <v>6176.5000760397488</v>
      </c>
      <c r="E123" s="67">
        <v>6367.5258515873702</v>
      </c>
      <c r="F123" s="67">
        <v>6367.5258515873702</v>
      </c>
      <c r="G123" s="67" t="s">
        <v>140</v>
      </c>
      <c r="H123" s="68">
        <f t="shared" si="14"/>
        <v>3.0927835051546438E-2</v>
      </c>
      <c r="I123" s="72">
        <f t="shared" si="16"/>
        <v>6367.5258515873702</v>
      </c>
    </row>
    <row r="124" spans="1:9" x14ac:dyDescent="0.3">
      <c r="A124" s="65" t="s">
        <v>118</v>
      </c>
      <c r="B124" s="66">
        <v>1</v>
      </c>
      <c r="C124" s="67">
        <f t="shared" si="13"/>
        <v>5559.8715270460789</v>
      </c>
      <c r="D124" s="67">
        <f t="shared" si="15"/>
        <v>6464.9668919140449</v>
      </c>
      <c r="E124" s="67">
        <v>6664.914321560871</v>
      </c>
      <c r="F124" s="67">
        <v>6664.914321560871</v>
      </c>
      <c r="G124" s="67" t="s">
        <v>140</v>
      </c>
      <c r="H124" s="68">
        <f t="shared" si="14"/>
        <v>3.0927835051546386E-2</v>
      </c>
      <c r="I124" s="72">
        <f t="shared" si="16"/>
        <v>6664.914321560871</v>
      </c>
    </row>
    <row r="125" spans="1:9" x14ac:dyDescent="0.3">
      <c r="A125" s="65" t="s">
        <v>119</v>
      </c>
      <c r="B125" s="66">
        <v>1</v>
      </c>
      <c r="C125" s="67">
        <f t="shared" si="13"/>
        <v>5819.5393674625038</v>
      </c>
      <c r="D125" s="67">
        <f t="shared" si="15"/>
        <v>6766.9062412354697</v>
      </c>
      <c r="E125" s="67">
        <v>6976.19200127368</v>
      </c>
      <c r="F125" s="67">
        <v>6976.19200127368</v>
      </c>
      <c r="G125" s="67" t="s">
        <v>140</v>
      </c>
      <c r="H125" s="68">
        <f t="shared" si="14"/>
        <v>3.0927835051546386E-2</v>
      </c>
      <c r="I125" s="72">
        <f t="shared" si="16"/>
        <v>6976.19200127368</v>
      </c>
    </row>
    <row r="126" spans="1:9" x14ac:dyDescent="0.3">
      <c r="A126" s="65" t="s">
        <v>120</v>
      </c>
      <c r="B126" s="66">
        <v>1</v>
      </c>
      <c r="C126" s="67">
        <f t="shared" si="13"/>
        <v>6091.3283999999994</v>
      </c>
      <c r="D126" s="67">
        <f t="shared" si="15"/>
        <v>7082.94</v>
      </c>
      <c r="E126" s="67">
        <v>7302</v>
      </c>
      <c r="F126" s="67">
        <v>7302.0075713797623</v>
      </c>
      <c r="G126" s="67" t="s">
        <v>140</v>
      </c>
      <c r="H126" s="68">
        <f t="shared" si="14"/>
        <v>3.0927835051546448E-2</v>
      </c>
      <c r="I126" s="72">
        <f t="shared" si="16"/>
        <v>7302.0075713797623</v>
      </c>
    </row>
    <row r="127" spans="1:9" x14ac:dyDescent="0.3">
      <c r="A127" s="65" t="s">
        <v>121</v>
      </c>
      <c r="B127" s="66">
        <v>1</v>
      </c>
      <c r="C127" s="67">
        <f t="shared" si="13"/>
        <v>6375.8239750637895</v>
      </c>
      <c r="D127" s="67">
        <f t="shared" si="15"/>
        <v>7413.7488082137088</v>
      </c>
      <c r="E127" s="67">
        <v>7643.0400084677412</v>
      </c>
      <c r="F127" s="67">
        <v>7643.0400084677412</v>
      </c>
      <c r="G127" s="67" t="s">
        <v>140</v>
      </c>
      <c r="H127" s="68">
        <f t="shared" si="14"/>
        <v>3.0927835051546421E-2</v>
      </c>
      <c r="I127" s="72">
        <f t="shared" si="16"/>
        <v>7643.0400084677412</v>
      </c>
    </row>
    <row r="128" spans="1:9" x14ac:dyDescent="0.3">
      <c r="A128" s="73" t="s">
        <v>122</v>
      </c>
      <c r="B128" s="86">
        <v>1</v>
      </c>
      <c r="C128" s="74">
        <f t="shared" si="13"/>
        <v>6673.6000000000522</v>
      </c>
      <c r="D128" s="74">
        <f t="shared" si="15"/>
        <v>7760.0000000000609</v>
      </c>
      <c r="E128" s="74">
        <v>8000.0000000000628</v>
      </c>
      <c r="F128" s="74">
        <v>8000.0000000000628</v>
      </c>
      <c r="G128" s="74" t="s">
        <v>140</v>
      </c>
      <c r="H128" s="75">
        <f t="shared" si="14"/>
        <v>3.0927835051546382E-2</v>
      </c>
      <c r="I128" s="76">
        <f t="shared" si="16"/>
        <v>8000.0000000000628</v>
      </c>
    </row>
    <row r="129" spans="1:9" x14ac:dyDescent="0.3">
      <c r="C129" s="3"/>
      <c r="D129" s="3"/>
      <c r="E129" s="3"/>
      <c r="F129" s="3"/>
      <c r="G129" s="3"/>
      <c r="I129" s="3"/>
    </row>
    <row r="130" spans="1:9" x14ac:dyDescent="0.3">
      <c r="A130" s="66" t="s">
        <v>151</v>
      </c>
    </row>
  </sheetData>
  <mergeCells count="10">
    <mergeCell ref="A1:I1"/>
    <mergeCell ref="A2:B2"/>
    <mergeCell ref="A3:B3"/>
    <mergeCell ref="M20:S20"/>
    <mergeCell ref="N2:T2"/>
    <mergeCell ref="E2:I2"/>
    <mergeCell ref="M17:S17"/>
    <mergeCell ref="M16:S16"/>
    <mergeCell ref="M18:S18"/>
    <mergeCell ref="M19:S19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Adjustment factor example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MARSH</dc:creator>
  <cp:lastModifiedBy>y s</cp:lastModifiedBy>
  <dcterms:created xsi:type="dcterms:W3CDTF">2018-03-22T15:17:05Z</dcterms:created>
  <dcterms:modified xsi:type="dcterms:W3CDTF">2020-12-03T16:18:56Z</dcterms:modified>
</cp:coreProperties>
</file>