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lawir_who_int/Documents/"/>
    </mc:Choice>
  </mc:AlternateContent>
  <xr:revisionPtr revIDLastSave="278" documentId="8_{43BA65AB-86A7-4D8A-8C0C-F0B0708EB5D0}" xr6:coauthVersionLast="47" xr6:coauthVersionMax="47" xr10:uidLastSave="{8ABD956A-DA3D-486F-A988-903715557899}"/>
  <bookViews>
    <workbookView xWindow="28680" yWindow="-120" windowWidth="29040" windowHeight="15720" activeTab="1" xr2:uid="{1EB037AD-A9CC-4425-BA95-B780C48C0BC8}"/>
  </bookViews>
  <sheets>
    <sheet name="Summary" sheetId="8" r:id="rId1"/>
    <sheet name="Sample size estimates" sheetId="4" r:id="rId2"/>
    <sheet name="Human resources" sheetId="1" r:id="rId3"/>
    <sheet name="Radiology" sheetId="2" r:id="rId4"/>
    <sheet name="Data management" sheetId="6" r:id="rId5"/>
    <sheet name="Laboratory test costs" sheetId="3" r:id="rId6"/>
    <sheet name="Logistics" sheetId="5" r:id="rId7"/>
    <sheet name="Other considerations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C9" i="8"/>
  <c r="C8" i="8"/>
  <c r="C6" i="8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  <c r="E5" i="2"/>
  <c r="B60" i="3"/>
  <c r="B50" i="3"/>
  <c r="B39" i="3"/>
  <c r="C62" i="3"/>
  <c r="C63" i="3" s="1"/>
  <c r="C52" i="3"/>
  <c r="C53" i="3" s="1"/>
  <c r="C41" i="3"/>
  <c r="C42" i="3" s="1"/>
  <c r="C30" i="3"/>
  <c r="C31" i="3" s="1"/>
  <c r="C32" i="3" s="1"/>
  <c r="E32" i="3" s="1"/>
  <c r="C20" i="3"/>
  <c r="C21" i="3" s="1"/>
  <c r="C23" i="3" s="1"/>
  <c r="C7" i="3"/>
  <c r="C8" i="3" s="1"/>
  <c r="C10" i="3" s="1"/>
  <c r="E17" i="2" l="1"/>
  <c r="C5" i="8" s="1"/>
  <c r="F31" i="1"/>
  <c r="C4" i="8" s="1"/>
  <c r="C44" i="3"/>
  <c r="C43" i="3"/>
  <c r="E43" i="3" s="1"/>
  <c r="C55" i="3"/>
  <c r="C54" i="3"/>
  <c r="E54" i="3" s="1"/>
  <c r="C65" i="3"/>
  <c r="C64" i="3"/>
  <c r="E64" i="3" s="1"/>
  <c r="C12" i="3"/>
  <c r="E12" i="3" s="1"/>
  <c r="C11" i="3"/>
  <c r="E11" i="3" s="1"/>
  <c r="C9" i="3"/>
  <c r="E9" i="3" s="1"/>
  <c r="C33" i="3"/>
  <c r="C25" i="3"/>
  <c r="E25" i="3" s="1"/>
  <c r="C24" i="3"/>
  <c r="E24" i="3" s="1"/>
  <c r="C22" i="3"/>
  <c r="E22" i="3" s="1"/>
  <c r="C66" i="3" l="1"/>
  <c r="E66" i="3" s="1"/>
  <c r="C67" i="3"/>
  <c r="E67" i="3" s="1"/>
  <c r="C57" i="3"/>
  <c r="E57" i="3" s="1"/>
  <c r="C56" i="3"/>
  <c r="E56" i="3" s="1"/>
  <c r="C45" i="3"/>
  <c r="E45" i="3" s="1"/>
  <c r="C46" i="3"/>
  <c r="E46" i="3" s="1"/>
  <c r="E14" i="3"/>
  <c r="C7" i="8" s="1"/>
  <c r="C11" i="8" s="1"/>
  <c r="E27" i="3"/>
  <c r="C35" i="3"/>
  <c r="E35" i="3" s="1"/>
  <c r="C34" i="3"/>
  <c r="E34" i="3" s="1"/>
  <c r="E59" i="3" l="1"/>
  <c r="E48" i="3"/>
  <c r="E37" i="3"/>
  <c r="E69" i="3"/>
</calcChain>
</file>

<file path=xl/sharedStrings.xml><?xml version="1.0" encoding="utf-8"?>
<sst xmlns="http://schemas.openxmlformats.org/spreadsheetml/2006/main" count="247" uniqueCount="141">
  <si>
    <t>sample size</t>
  </si>
  <si>
    <t>number Xpert positive assumed (5%)</t>
  </si>
  <si>
    <t>screen positive assumption (15%)</t>
  </si>
  <si>
    <t>Unit cost (USD)</t>
  </si>
  <si>
    <t>number of Xpert cartridges required (x2)</t>
  </si>
  <si>
    <t>number of MGITS tubes (x2)</t>
  </si>
  <si>
    <t>solid LJ cultures (x2)</t>
  </si>
  <si>
    <t>National level estimate only</t>
  </si>
  <si>
    <t>National level estimate + 1 state low prevalence</t>
  </si>
  <si>
    <t>National level estimate + 2 states low prevalence</t>
  </si>
  <si>
    <t>Total costs (USD)</t>
  </si>
  <si>
    <t>Scenario</t>
  </si>
  <si>
    <t>Total sample size</t>
  </si>
  <si>
    <t>National level estimate + 1 state high prevalence</t>
  </si>
  <si>
    <t>National level estimate + 2 states high prevalence</t>
  </si>
  <si>
    <t>National level estimate + 1 state low prevalence + 1 state high prevalence</t>
  </si>
  <si>
    <t>Number required</t>
  </si>
  <si>
    <t>National Survey coordinator</t>
  </si>
  <si>
    <t>National Laboratory coordinator</t>
  </si>
  <si>
    <t>National Radiology coordinator</t>
  </si>
  <si>
    <t>National Logistic coordinator</t>
  </si>
  <si>
    <t>National Data Manager</t>
  </si>
  <si>
    <t>Admin / Finance Officer</t>
  </si>
  <si>
    <t xml:space="preserve">Drivers </t>
  </si>
  <si>
    <t>Field Supervisor / Logistic Officer</t>
  </si>
  <si>
    <t>Security Guard (Field)</t>
  </si>
  <si>
    <t>Number</t>
  </si>
  <si>
    <t>National IT Manager</t>
  </si>
  <si>
    <t>Provincial TB officer</t>
  </si>
  <si>
    <t>District TB officer</t>
  </si>
  <si>
    <t>Data/IT officer (Field)</t>
  </si>
  <si>
    <t>Receptionist/census</t>
  </si>
  <si>
    <t>Lab Technician (Field)/census</t>
  </si>
  <si>
    <t>Radiographer (Field)/census</t>
  </si>
  <si>
    <t>Medical Officer (Field)/census</t>
  </si>
  <si>
    <t>Interviewer 1/census</t>
  </si>
  <si>
    <t>Interviewer 2/census</t>
  </si>
  <si>
    <t>Interviewer 3/census</t>
  </si>
  <si>
    <t>Human resources</t>
  </si>
  <si>
    <t>Training workshops</t>
  </si>
  <si>
    <t>Technical assistance</t>
  </si>
  <si>
    <t>Publication and dissemination</t>
  </si>
  <si>
    <t>Contingency (unintended pauses in the survey)</t>
  </si>
  <si>
    <t>Road</t>
  </si>
  <si>
    <t>Flights</t>
  </si>
  <si>
    <t>Accomodation at field sites</t>
  </si>
  <si>
    <t>Central server</t>
  </si>
  <si>
    <t>Local server per field team</t>
  </si>
  <si>
    <t>Data management</t>
  </si>
  <si>
    <t>Software</t>
  </si>
  <si>
    <t>Ethics submissions</t>
  </si>
  <si>
    <t>Communications</t>
  </si>
  <si>
    <t>Items</t>
  </si>
  <si>
    <t>No.</t>
  </si>
  <si>
    <t>Venue equipment (tents, chairs, desks)</t>
  </si>
  <si>
    <t>Cluster level assistant 1/census</t>
  </si>
  <si>
    <t>Other considerations</t>
  </si>
  <si>
    <t>Vehicle maintenance</t>
  </si>
  <si>
    <t>Vehicle hire</t>
  </si>
  <si>
    <t>Mid-term reviews</t>
  </si>
  <si>
    <t>Analysis workshops</t>
  </si>
  <si>
    <t>IEC materials</t>
  </si>
  <si>
    <t>Banners</t>
  </si>
  <si>
    <t>T-shirts for field teams</t>
  </si>
  <si>
    <t>Travel for monitoring visits</t>
  </si>
  <si>
    <t>Food for field teams</t>
  </si>
  <si>
    <t>Per diem for field teams</t>
  </si>
  <si>
    <t>Advertising - radio/print/online etc</t>
  </si>
  <si>
    <t>Overheads</t>
  </si>
  <si>
    <t>Protective screens</t>
  </si>
  <si>
    <t>Aprons</t>
  </si>
  <si>
    <t>CAD box, installation</t>
  </si>
  <si>
    <t>Generators - if required</t>
  </si>
  <si>
    <t>Fans, blankets</t>
  </si>
  <si>
    <t>Lab consumables</t>
  </si>
  <si>
    <t>Cool boxes</t>
  </si>
  <si>
    <t>Sputum cups/falcon tubes</t>
  </si>
  <si>
    <t>etc</t>
  </si>
  <si>
    <t>Scanners</t>
  </si>
  <si>
    <t>Printers</t>
  </si>
  <si>
    <t>Laptops</t>
  </si>
  <si>
    <t>Lab waste disposal</t>
  </si>
  <si>
    <t>Transportation of specimens</t>
  </si>
  <si>
    <t>Documentation</t>
  </si>
  <si>
    <t>Comments</t>
  </si>
  <si>
    <t>Training manuals</t>
  </si>
  <si>
    <t>Steering committee meetings</t>
  </si>
  <si>
    <t>Technical committee meetings</t>
  </si>
  <si>
    <t>Participant giveaways</t>
  </si>
  <si>
    <t>Fuel for transport of mobile CXR vans</t>
  </si>
  <si>
    <t>Fuel for vehicles (field teams, monitoring)</t>
  </si>
  <si>
    <t>Internet - remote access</t>
  </si>
  <si>
    <t>Tablets</t>
  </si>
  <si>
    <t>Laptops - central</t>
  </si>
  <si>
    <t>Laptops - field</t>
  </si>
  <si>
    <t>Router, UPS, Storage etc</t>
  </si>
  <si>
    <t>Radiology</t>
  </si>
  <si>
    <t>Logistics</t>
  </si>
  <si>
    <t>Principal Investigator</t>
  </si>
  <si>
    <t>Human resources (salaries)</t>
  </si>
  <si>
    <t>M&amp;E Coordinator</t>
  </si>
  <si>
    <t>Other</t>
  </si>
  <si>
    <t>Laboratory consumables</t>
  </si>
  <si>
    <t>Average cost of Xpert Ultra from published sources is $USD24 (Ethiopia, Indonesia, Uganda, South Africa).</t>
  </si>
  <si>
    <t>Can include staff, lab space, equipment, consumbales, overheads, transport.</t>
  </si>
  <si>
    <t>Average cost of liquid culture from published sources is $USD33 (Georgia, Ethiopia, India, Kenya, Philippines).</t>
  </si>
  <si>
    <t>Average cost of solid culture from published sources is $USD28 (Brazil, India).</t>
  </si>
  <si>
    <t>CAD installation and training</t>
  </si>
  <si>
    <t>&lt;- Will need country input</t>
  </si>
  <si>
    <t>Leasing vehicles</t>
  </si>
  <si>
    <t>SRL monitoring and QA</t>
  </si>
  <si>
    <t>&lt;- based on known costs (2025)</t>
  </si>
  <si>
    <t>Unit cost per month (USD)</t>
  </si>
  <si>
    <t>Number of months</t>
  </si>
  <si>
    <t>Total cost (USD)</t>
  </si>
  <si>
    <t>Assumption - 10 field teams</t>
  </si>
  <si>
    <t>Estimated total cost</t>
  </si>
  <si>
    <t>Category</t>
  </si>
  <si>
    <t>Summary of total cost of a national TB prevalence survey</t>
  </si>
  <si>
    <t>Assumption: 1 unit per field team and 1 extra unit as a backup</t>
  </si>
  <si>
    <t>&lt;-will need country input</t>
  </si>
  <si>
    <t xml:space="preserve"> </t>
  </si>
  <si>
    <t>X-ray kit</t>
  </si>
  <si>
    <t>X-ray warranty - 3 years</t>
  </si>
  <si>
    <t>CAD software</t>
  </si>
  <si>
    <t>X-ray installation and training</t>
  </si>
  <si>
    <t>Unit cost (USD)*</t>
  </si>
  <si>
    <t>Assumption: 1 central unit, plus 1 local unit per field team</t>
  </si>
  <si>
    <t>Laboratory test costs only: Xpert Ultra, MGIT and LJ</t>
  </si>
  <si>
    <t>Need to include staff and consumables costs elsewhere</t>
  </si>
  <si>
    <t>Other scenarios shown below</t>
  </si>
  <si>
    <t>Item</t>
  </si>
  <si>
    <t>Assumptions: based on estimated sample size</t>
  </si>
  <si>
    <t xml:space="preserve">These are example sample sizes to estimate prevalence of TB disease burden for different scenarios </t>
  </si>
  <si>
    <t>Travel between sites for 10 field teams</t>
  </si>
  <si>
    <t>Face masks</t>
  </si>
  <si>
    <t>https://www.stoptb.org/sites/default/files/documents/GDF_Diagnostics_and_MD_Catalog.pdf</t>
  </si>
  <si>
    <t>Extension of license - 3 years</t>
  </si>
  <si>
    <t xml:space="preserve">* Source of costs:  </t>
  </si>
  <si>
    <t>Estimated total cost (USD)</t>
  </si>
  <si>
    <t>Non-exhaustive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</si>
</sst>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1" fontId="0" fillId="0" borderId="0" xfId="0" applyNumberFormat="1"/>
    <xf numFmtId="0" fontId="2" fillId="0" borderId="0" xfId="0" applyFont="1"/>
    <xf numFmtId="0" fontId="0" fillId="0" borderId="0" xfId="0" applyBorder="1"/>
    <xf numFmtId="1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/>
    <xf numFmtId="1" fontId="0" fillId="0" borderId="0" xfId="0" applyNumberFormat="1" applyBorder="1"/>
    <xf numFmtId="164" fontId="0" fillId="0" borderId="0" xfId="0" applyNumberFormat="1" applyBorder="1"/>
    <xf numFmtId="1" fontId="4" fillId="0" borderId="0" xfId="0" applyNumberFormat="1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0" fontId="2" fillId="3" borderId="0" xfId="0" applyFont="1" applyFill="1"/>
    <xf numFmtId="0" fontId="0" fillId="3" borderId="0" xfId="0" applyFill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4" borderId="0" xfId="0" applyFont="1" applyFill="1" applyBorder="1"/>
    <xf numFmtId="0" fontId="2" fillId="4" borderId="0" xfId="0" applyFont="1" applyFill="1"/>
    <xf numFmtId="49" fontId="7" fillId="5" borderId="0" xfId="1" applyNumberFormat="1" applyFont="1" applyFill="1" applyBorder="1" applyAlignment="1">
      <alignment horizontal="left" vertical="center" wrapText="1"/>
    </xf>
    <xf numFmtId="49" fontId="11" fillId="2" borderId="0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2"/>
    <xf numFmtId="0" fontId="2" fillId="6" borderId="0" xfId="0" applyFont="1" applyFill="1"/>
    <xf numFmtId="0" fontId="2" fillId="6" borderId="0" xfId="0" applyFont="1" applyFill="1" applyAlignment="1">
      <alignment horizontal="right"/>
    </xf>
    <xf numFmtId="0" fontId="2" fillId="6" borderId="0" xfId="0" applyFont="1" applyFill="1" applyBorder="1"/>
    <xf numFmtId="0" fontId="6" fillId="0" borderId="0" xfId="0" applyFont="1" applyBorder="1"/>
    <xf numFmtId="0" fontId="15" fillId="6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" fontId="16" fillId="0" borderId="0" xfId="0" applyNumberFormat="1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75 2 2" xfId="1" xr:uid="{BCE17835-3AB2-4AEE-8363-13DE34659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3008-4B8F-4AFA-AE03-819CE03B466B}">
  <dimension ref="A1:E11"/>
  <sheetViews>
    <sheetView workbookViewId="0">
      <selection activeCell="D25" sqref="D25"/>
    </sheetView>
  </sheetViews>
  <sheetFormatPr defaultRowHeight="15" x14ac:dyDescent="0.25"/>
  <cols>
    <col min="2" max="2" width="35" bestFit="1" customWidth="1"/>
    <col min="3" max="3" width="14.28515625" bestFit="1" customWidth="1"/>
  </cols>
  <sheetData>
    <row r="1" spans="1:5" ht="23.25" x14ac:dyDescent="0.35">
      <c r="A1" s="12" t="s">
        <v>118</v>
      </c>
    </row>
    <row r="2" spans="1:5" ht="15.75" x14ac:dyDescent="0.25">
      <c r="B2" s="26"/>
    </row>
    <row r="3" spans="1:5" x14ac:dyDescent="0.25">
      <c r="A3" s="29" t="s">
        <v>53</v>
      </c>
      <c r="B3" s="29" t="s">
        <v>117</v>
      </c>
      <c r="C3" s="30" t="s">
        <v>114</v>
      </c>
    </row>
    <row r="4" spans="1:5" ht="18.75" x14ac:dyDescent="0.3">
      <c r="A4">
        <v>1</v>
      </c>
      <c r="B4" s="2" t="s">
        <v>38</v>
      </c>
      <c r="C4">
        <f>'Human resources'!F31</f>
        <v>642000</v>
      </c>
      <c r="E4" s="20" t="s">
        <v>108</v>
      </c>
    </row>
    <row r="5" spans="1:5" ht="18.75" x14ac:dyDescent="0.3">
      <c r="A5">
        <v>2</v>
      </c>
      <c r="B5" s="2" t="s">
        <v>96</v>
      </c>
      <c r="C5">
        <f>Radiology!E17</f>
        <v>1093972</v>
      </c>
      <c r="E5" s="20" t="s">
        <v>111</v>
      </c>
    </row>
    <row r="6" spans="1:5" ht="18.75" x14ac:dyDescent="0.3">
      <c r="A6">
        <v>3</v>
      </c>
      <c r="B6" s="2" t="s">
        <v>48</v>
      </c>
      <c r="C6">
        <f>'Data management'!E16</f>
        <v>100000</v>
      </c>
      <c r="E6" s="20" t="s">
        <v>108</v>
      </c>
    </row>
    <row r="7" spans="1:5" ht="18.75" x14ac:dyDescent="0.3">
      <c r="A7">
        <v>4</v>
      </c>
      <c r="B7" s="2" t="s">
        <v>102</v>
      </c>
      <c r="C7" s="1">
        <f>'Laboratory test costs'!E14</f>
        <v>405750</v>
      </c>
      <c r="E7" s="20" t="s">
        <v>111</v>
      </c>
    </row>
    <row r="8" spans="1:5" ht="18.75" x14ac:dyDescent="0.3">
      <c r="A8">
        <v>5</v>
      </c>
      <c r="B8" s="2" t="s">
        <v>97</v>
      </c>
      <c r="C8">
        <f>Logistics!E15</f>
        <v>300000</v>
      </c>
      <c r="E8" s="20" t="s">
        <v>108</v>
      </c>
    </row>
    <row r="9" spans="1:5" ht="18.75" x14ac:dyDescent="0.3">
      <c r="A9">
        <v>6</v>
      </c>
      <c r="B9" s="2" t="s">
        <v>101</v>
      </c>
      <c r="C9">
        <f>'Other considerations'!E33</f>
        <v>300000</v>
      </c>
      <c r="E9" s="20" t="s">
        <v>108</v>
      </c>
    </row>
    <row r="11" spans="1:5" ht="21" x14ac:dyDescent="0.35">
      <c r="B11" s="10" t="s">
        <v>139</v>
      </c>
      <c r="C11" s="14">
        <f>SUM(C4:C9)</f>
        <v>2841722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1258-9CD6-43E9-ADDB-8FAE06EF8502}">
  <dimension ref="A1:D14"/>
  <sheetViews>
    <sheetView tabSelected="1" workbookViewId="0">
      <selection activeCell="A16" sqref="A16"/>
    </sheetView>
  </sheetViews>
  <sheetFormatPr defaultRowHeight="15" x14ac:dyDescent="0.25"/>
  <cols>
    <col min="1" max="1" width="89.140625" customWidth="1"/>
    <col min="2" max="2" width="23.85546875" customWidth="1"/>
    <col min="3" max="3" width="24.7109375" bestFit="1" customWidth="1"/>
  </cols>
  <sheetData>
    <row r="1" spans="1:4" ht="23.25" x14ac:dyDescent="0.35">
      <c r="A1" s="12" t="s">
        <v>133</v>
      </c>
      <c r="B1" s="16"/>
      <c r="C1" s="16"/>
      <c r="D1" s="16"/>
    </row>
    <row r="2" spans="1:4" x14ac:dyDescent="0.25">
      <c r="A2" s="16"/>
      <c r="B2" s="16"/>
      <c r="C2" s="16"/>
      <c r="D2" s="16"/>
    </row>
    <row r="3" spans="1:4" x14ac:dyDescent="0.25">
      <c r="A3" s="33" t="s">
        <v>11</v>
      </c>
      <c r="B3" s="33" t="s">
        <v>12</v>
      </c>
      <c r="C3" s="16" t="s">
        <v>121</v>
      </c>
      <c r="D3" s="16"/>
    </row>
    <row r="4" spans="1:4" x14ac:dyDescent="0.25">
      <c r="A4" s="34" t="s">
        <v>7</v>
      </c>
      <c r="B4" s="35">
        <v>50000</v>
      </c>
      <c r="C4" s="16" t="s">
        <v>121</v>
      </c>
      <c r="D4" s="16"/>
    </row>
    <row r="5" spans="1:4" x14ac:dyDescent="0.25">
      <c r="A5" s="34" t="s">
        <v>8</v>
      </c>
      <c r="B5" s="35">
        <v>95000</v>
      </c>
      <c r="C5" s="16" t="s">
        <v>121</v>
      </c>
      <c r="D5" s="16"/>
    </row>
    <row r="6" spans="1:4" x14ac:dyDescent="0.25">
      <c r="A6" s="34" t="s">
        <v>9</v>
      </c>
      <c r="B6" s="35">
        <v>140000</v>
      </c>
      <c r="C6" s="16" t="s">
        <v>121</v>
      </c>
      <c r="D6" s="16"/>
    </row>
    <row r="7" spans="1:4" x14ac:dyDescent="0.25">
      <c r="A7" s="34" t="s">
        <v>13</v>
      </c>
      <c r="B7" s="35">
        <v>80000</v>
      </c>
      <c r="C7" s="16" t="s">
        <v>121</v>
      </c>
      <c r="D7" s="16"/>
    </row>
    <row r="8" spans="1:4" x14ac:dyDescent="0.25">
      <c r="A8" s="34" t="s">
        <v>14</v>
      </c>
      <c r="B8" s="35">
        <v>110000</v>
      </c>
      <c r="C8" s="16" t="s">
        <v>121</v>
      </c>
      <c r="D8" s="16"/>
    </row>
    <row r="9" spans="1:4" x14ac:dyDescent="0.25">
      <c r="A9" s="34" t="s">
        <v>15</v>
      </c>
      <c r="B9" s="35">
        <v>125000</v>
      </c>
      <c r="C9" s="16" t="s">
        <v>121</v>
      </c>
      <c r="D9" s="16"/>
    </row>
    <row r="10" spans="1:4" x14ac:dyDescent="0.25">
      <c r="A10" s="16"/>
      <c r="B10" s="16"/>
      <c r="C10" s="16" t="s">
        <v>121</v>
      </c>
      <c r="D10" s="16"/>
    </row>
    <row r="11" spans="1:4" x14ac:dyDescent="0.25">
      <c r="A11" s="16"/>
      <c r="B11" s="16"/>
      <c r="C11" s="16"/>
      <c r="D11" s="16"/>
    </row>
    <row r="12" spans="1:4" x14ac:dyDescent="0.25">
      <c r="A12" s="16"/>
      <c r="B12" s="16"/>
      <c r="C12" s="16"/>
      <c r="D12" s="16"/>
    </row>
    <row r="13" spans="1:4" x14ac:dyDescent="0.25">
      <c r="A13" s="16"/>
      <c r="B13" s="16"/>
      <c r="C13" s="16"/>
      <c r="D13" s="16"/>
    </row>
    <row r="14" spans="1:4" x14ac:dyDescent="0.25">
      <c r="A14" s="16"/>
      <c r="B14" s="16"/>
      <c r="C14" s="16"/>
      <c r="D14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A6C6-6101-41DF-82B9-127CE6F51883}">
  <dimension ref="A1:F31"/>
  <sheetViews>
    <sheetView workbookViewId="0">
      <selection activeCell="B4" sqref="B4"/>
    </sheetView>
  </sheetViews>
  <sheetFormatPr defaultRowHeight="15" x14ac:dyDescent="0.25"/>
  <cols>
    <col min="2" max="2" width="56.85546875" customWidth="1"/>
    <col min="4" max="4" width="24.5703125" bestFit="1" customWidth="1"/>
    <col min="5" max="5" width="19.85546875" customWidth="1"/>
    <col min="6" max="6" width="17.7109375" customWidth="1"/>
  </cols>
  <sheetData>
    <row r="1" spans="1:6" ht="23.25" x14ac:dyDescent="0.35">
      <c r="A1" s="12" t="s">
        <v>99</v>
      </c>
      <c r="D1" s="27"/>
    </row>
    <row r="2" spans="1:6" ht="18.75" x14ac:dyDescent="0.3">
      <c r="A2" s="10" t="s">
        <v>115</v>
      </c>
      <c r="D2" s="27"/>
    </row>
    <row r="3" spans="1:6" x14ac:dyDescent="0.25">
      <c r="A3" s="3"/>
      <c r="B3" s="3"/>
    </row>
    <row r="4" spans="1:6" x14ac:dyDescent="0.25">
      <c r="A4" s="22" t="s">
        <v>53</v>
      </c>
      <c r="B4" s="22" t="s">
        <v>52</v>
      </c>
      <c r="C4" s="23" t="s">
        <v>26</v>
      </c>
      <c r="D4" s="23" t="s">
        <v>112</v>
      </c>
      <c r="E4" s="23" t="s">
        <v>113</v>
      </c>
      <c r="F4" s="23" t="s">
        <v>114</v>
      </c>
    </row>
    <row r="5" spans="1:6" x14ac:dyDescent="0.25">
      <c r="A5" s="3">
        <v>1</v>
      </c>
      <c r="B5" s="24" t="s">
        <v>98</v>
      </c>
      <c r="C5" s="2">
        <v>1</v>
      </c>
      <c r="D5" s="17">
        <v>1000</v>
      </c>
      <c r="E5" s="2">
        <v>24</v>
      </c>
      <c r="F5" s="2">
        <f>E5*D5*C5</f>
        <v>24000</v>
      </c>
    </row>
    <row r="6" spans="1:6" x14ac:dyDescent="0.25">
      <c r="A6" s="3">
        <v>2</v>
      </c>
      <c r="B6" s="24" t="s">
        <v>17</v>
      </c>
      <c r="C6">
        <v>1</v>
      </c>
      <c r="D6" s="18">
        <v>1000</v>
      </c>
      <c r="E6">
        <v>24</v>
      </c>
      <c r="F6" s="2">
        <f t="shared" ref="F6:F28" si="0">E6*D6*C6</f>
        <v>24000</v>
      </c>
    </row>
    <row r="7" spans="1:6" x14ac:dyDescent="0.25">
      <c r="A7" s="3">
        <v>3</v>
      </c>
      <c r="B7" s="24" t="s">
        <v>18</v>
      </c>
      <c r="C7">
        <v>1</v>
      </c>
      <c r="D7" s="18">
        <v>500</v>
      </c>
      <c r="E7">
        <v>24</v>
      </c>
      <c r="F7" s="2">
        <f t="shared" si="0"/>
        <v>12000</v>
      </c>
    </row>
    <row r="8" spans="1:6" x14ac:dyDescent="0.25">
      <c r="A8" s="3">
        <v>4</v>
      </c>
      <c r="B8" s="24" t="s">
        <v>19</v>
      </c>
      <c r="C8">
        <v>1</v>
      </c>
      <c r="D8" s="18">
        <v>500</v>
      </c>
      <c r="E8">
        <v>24</v>
      </c>
      <c r="F8" s="2">
        <f t="shared" si="0"/>
        <v>12000</v>
      </c>
    </row>
    <row r="9" spans="1:6" x14ac:dyDescent="0.25">
      <c r="A9" s="3">
        <v>5</v>
      </c>
      <c r="B9" s="24" t="s">
        <v>20</v>
      </c>
      <c r="C9">
        <v>1</v>
      </c>
      <c r="D9" s="18">
        <v>500</v>
      </c>
      <c r="E9">
        <v>24</v>
      </c>
      <c r="F9" s="2">
        <f t="shared" si="0"/>
        <v>12000</v>
      </c>
    </row>
    <row r="10" spans="1:6" x14ac:dyDescent="0.25">
      <c r="A10" s="3">
        <v>6</v>
      </c>
      <c r="B10" s="24" t="s">
        <v>21</v>
      </c>
      <c r="C10">
        <v>1</v>
      </c>
      <c r="D10" s="18">
        <v>500</v>
      </c>
      <c r="E10">
        <v>24</v>
      </c>
      <c r="F10" s="2">
        <f t="shared" si="0"/>
        <v>12000</v>
      </c>
    </row>
    <row r="11" spans="1:6" x14ac:dyDescent="0.25">
      <c r="A11" s="3">
        <v>7</v>
      </c>
      <c r="B11" s="24" t="s">
        <v>27</v>
      </c>
      <c r="C11">
        <v>1</v>
      </c>
      <c r="D11" s="18">
        <v>500</v>
      </c>
      <c r="E11">
        <v>24</v>
      </c>
      <c r="F11" s="2">
        <f t="shared" si="0"/>
        <v>12000</v>
      </c>
    </row>
    <row r="12" spans="1:6" x14ac:dyDescent="0.25">
      <c r="A12" s="3">
        <v>8</v>
      </c>
      <c r="B12" s="24" t="s">
        <v>22</v>
      </c>
      <c r="C12">
        <v>1</v>
      </c>
      <c r="D12" s="18">
        <v>500</v>
      </c>
      <c r="E12">
        <v>24</v>
      </c>
      <c r="F12" s="2">
        <f t="shared" si="0"/>
        <v>12000</v>
      </c>
    </row>
    <row r="13" spans="1:6" x14ac:dyDescent="0.25">
      <c r="A13" s="3">
        <v>9</v>
      </c>
      <c r="B13" s="24" t="s">
        <v>100</v>
      </c>
      <c r="C13">
        <v>1</v>
      </c>
      <c r="D13" s="18">
        <v>500</v>
      </c>
      <c r="E13">
        <v>12</v>
      </c>
      <c r="F13" s="2">
        <f t="shared" si="0"/>
        <v>6000</v>
      </c>
    </row>
    <row r="14" spans="1:6" x14ac:dyDescent="0.25">
      <c r="A14" s="3">
        <v>10</v>
      </c>
      <c r="B14" s="24" t="s">
        <v>28</v>
      </c>
      <c r="C14">
        <v>1</v>
      </c>
      <c r="D14" s="18">
        <v>500</v>
      </c>
      <c r="E14">
        <v>12</v>
      </c>
      <c r="F14" s="2">
        <f t="shared" si="0"/>
        <v>6000</v>
      </c>
    </row>
    <row r="15" spans="1:6" x14ac:dyDescent="0.25">
      <c r="A15" s="3">
        <v>11</v>
      </c>
      <c r="B15" s="24" t="s">
        <v>29</v>
      </c>
      <c r="C15">
        <v>1</v>
      </c>
      <c r="D15" s="18">
        <v>500</v>
      </c>
      <c r="E15">
        <v>12</v>
      </c>
      <c r="F15" s="2">
        <f t="shared" si="0"/>
        <v>6000</v>
      </c>
    </row>
    <row r="16" spans="1:6" x14ac:dyDescent="0.25">
      <c r="A16" s="3">
        <v>12</v>
      </c>
      <c r="B16" s="25" t="s">
        <v>24</v>
      </c>
      <c r="C16">
        <v>10</v>
      </c>
      <c r="D16" s="18">
        <v>1000</v>
      </c>
      <c r="E16">
        <v>12</v>
      </c>
      <c r="F16" s="2">
        <f t="shared" si="0"/>
        <v>120000</v>
      </c>
    </row>
    <row r="17" spans="1:6" x14ac:dyDescent="0.25">
      <c r="A17" s="3">
        <v>13</v>
      </c>
      <c r="B17" s="25" t="s">
        <v>34</v>
      </c>
      <c r="C17">
        <v>10</v>
      </c>
      <c r="D17" s="18">
        <v>1000</v>
      </c>
      <c r="E17">
        <v>12</v>
      </c>
      <c r="F17" s="2">
        <f t="shared" si="0"/>
        <v>120000</v>
      </c>
    </row>
    <row r="18" spans="1:6" x14ac:dyDescent="0.25">
      <c r="A18" s="3">
        <v>14</v>
      </c>
      <c r="B18" s="25" t="s">
        <v>33</v>
      </c>
      <c r="C18">
        <v>10</v>
      </c>
      <c r="D18" s="18">
        <v>200</v>
      </c>
      <c r="E18">
        <v>12</v>
      </c>
      <c r="F18" s="2">
        <f t="shared" si="0"/>
        <v>24000</v>
      </c>
    </row>
    <row r="19" spans="1:6" x14ac:dyDescent="0.25">
      <c r="A19" s="3">
        <v>15</v>
      </c>
      <c r="B19" s="25" t="s">
        <v>32</v>
      </c>
      <c r="C19">
        <v>10</v>
      </c>
      <c r="D19" s="18">
        <v>200</v>
      </c>
      <c r="E19">
        <v>12</v>
      </c>
      <c r="F19" s="2">
        <f t="shared" si="0"/>
        <v>24000</v>
      </c>
    </row>
    <row r="20" spans="1:6" x14ac:dyDescent="0.25">
      <c r="A20" s="3">
        <v>16</v>
      </c>
      <c r="B20" s="25" t="s">
        <v>30</v>
      </c>
      <c r="C20">
        <v>10</v>
      </c>
      <c r="D20" s="18">
        <v>200</v>
      </c>
      <c r="E20">
        <v>12</v>
      </c>
      <c r="F20" s="2">
        <f t="shared" si="0"/>
        <v>24000</v>
      </c>
    </row>
    <row r="21" spans="1:6" x14ac:dyDescent="0.25">
      <c r="A21" s="3">
        <v>17</v>
      </c>
      <c r="B21" s="25" t="s">
        <v>31</v>
      </c>
      <c r="C21">
        <v>10</v>
      </c>
      <c r="D21" s="18">
        <v>200</v>
      </c>
      <c r="E21">
        <v>12</v>
      </c>
      <c r="F21" s="2">
        <f t="shared" si="0"/>
        <v>24000</v>
      </c>
    </row>
    <row r="22" spans="1:6" x14ac:dyDescent="0.25">
      <c r="A22" s="3">
        <v>18</v>
      </c>
      <c r="B22" s="25" t="s">
        <v>35</v>
      </c>
      <c r="C22">
        <v>10</v>
      </c>
      <c r="D22" s="18">
        <v>200</v>
      </c>
      <c r="E22">
        <v>12</v>
      </c>
      <c r="F22" s="2">
        <f t="shared" si="0"/>
        <v>24000</v>
      </c>
    </row>
    <row r="23" spans="1:6" x14ac:dyDescent="0.25">
      <c r="A23" s="3">
        <v>19</v>
      </c>
      <c r="B23" s="25" t="s">
        <v>36</v>
      </c>
      <c r="C23">
        <v>10</v>
      </c>
      <c r="D23" s="18">
        <v>200</v>
      </c>
      <c r="E23">
        <v>12</v>
      </c>
      <c r="F23" s="2">
        <f t="shared" si="0"/>
        <v>24000</v>
      </c>
    </row>
    <row r="24" spans="1:6" x14ac:dyDescent="0.25">
      <c r="A24" s="3">
        <v>20</v>
      </c>
      <c r="B24" s="25" t="s">
        <v>37</v>
      </c>
      <c r="C24">
        <v>10</v>
      </c>
      <c r="D24" s="18">
        <v>200</v>
      </c>
      <c r="E24">
        <v>12</v>
      </c>
      <c r="F24" s="2">
        <f t="shared" si="0"/>
        <v>24000</v>
      </c>
    </row>
    <row r="25" spans="1:6" x14ac:dyDescent="0.25">
      <c r="A25" s="3">
        <v>21</v>
      </c>
      <c r="B25" s="25" t="s">
        <v>25</v>
      </c>
      <c r="C25">
        <v>10</v>
      </c>
      <c r="D25" s="18">
        <v>200</v>
      </c>
      <c r="E25">
        <v>12</v>
      </c>
      <c r="F25" s="2">
        <f t="shared" si="0"/>
        <v>24000</v>
      </c>
    </row>
    <row r="26" spans="1:6" x14ac:dyDescent="0.25">
      <c r="A26" s="3">
        <v>22</v>
      </c>
      <c r="B26" s="25" t="s">
        <v>23</v>
      </c>
      <c r="C26">
        <v>10</v>
      </c>
      <c r="D26" s="18">
        <v>200</v>
      </c>
      <c r="E26">
        <v>12</v>
      </c>
      <c r="F26" s="2">
        <f t="shared" si="0"/>
        <v>24000</v>
      </c>
    </row>
    <row r="27" spans="1:6" x14ac:dyDescent="0.25">
      <c r="A27" s="3">
        <v>23</v>
      </c>
      <c r="B27" s="25" t="s">
        <v>55</v>
      </c>
      <c r="C27">
        <v>10</v>
      </c>
      <c r="D27" s="18">
        <v>200</v>
      </c>
      <c r="E27">
        <v>12</v>
      </c>
      <c r="F27" s="2">
        <f t="shared" si="0"/>
        <v>24000</v>
      </c>
    </row>
    <row r="28" spans="1:6" x14ac:dyDescent="0.25">
      <c r="A28" s="3">
        <v>24</v>
      </c>
      <c r="B28" s="25" t="s">
        <v>55</v>
      </c>
      <c r="C28">
        <v>10</v>
      </c>
      <c r="D28" s="18">
        <v>200</v>
      </c>
      <c r="E28">
        <v>12</v>
      </c>
      <c r="F28" s="2">
        <f t="shared" si="0"/>
        <v>24000</v>
      </c>
    </row>
    <row r="31" spans="1:6" ht="21" x14ac:dyDescent="0.35">
      <c r="E31" s="2" t="s">
        <v>116</v>
      </c>
      <c r="F31" s="14">
        <f>SUM(F5:F28)</f>
        <v>642000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B1A1-7E82-4628-8C3C-9C9CA20A2EB1}">
  <dimension ref="A1:H21"/>
  <sheetViews>
    <sheetView workbookViewId="0">
      <selection activeCell="B27" sqref="B27"/>
    </sheetView>
  </sheetViews>
  <sheetFormatPr defaultRowHeight="15" x14ac:dyDescent="0.25"/>
  <cols>
    <col min="1" max="1" width="16.28515625" customWidth="1"/>
    <col min="2" max="2" width="36.28515625" bestFit="1" customWidth="1"/>
    <col min="3" max="3" width="16.5703125" bestFit="1" customWidth="1"/>
    <col min="4" max="4" width="18.7109375" bestFit="1" customWidth="1"/>
    <col min="5" max="5" width="15.140625" bestFit="1" customWidth="1"/>
  </cols>
  <sheetData>
    <row r="1" spans="1:8" ht="23.25" x14ac:dyDescent="0.35">
      <c r="A1" s="12" t="s">
        <v>96</v>
      </c>
    </row>
    <row r="2" spans="1:8" ht="18.75" x14ac:dyDescent="0.3">
      <c r="A2" s="10" t="s">
        <v>119</v>
      </c>
    </row>
    <row r="4" spans="1:8" x14ac:dyDescent="0.25">
      <c r="A4" s="29" t="s">
        <v>53</v>
      </c>
      <c r="B4" s="29" t="s">
        <v>52</v>
      </c>
      <c r="C4" s="29" t="s">
        <v>16</v>
      </c>
      <c r="D4" s="29" t="s">
        <v>126</v>
      </c>
      <c r="E4" s="29" t="s">
        <v>114</v>
      </c>
      <c r="G4" s="2"/>
    </row>
    <row r="5" spans="1:8" x14ac:dyDescent="0.25">
      <c r="A5">
        <v>1</v>
      </c>
      <c r="B5" s="16" t="s">
        <v>122</v>
      </c>
      <c r="C5">
        <v>11</v>
      </c>
      <c r="D5">
        <v>56560</v>
      </c>
      <c r="E5" s="16">
        <f>D5*C5</f>
        <v>622160</v>
      </c>
      <c r="H5" s="28"/>
    </row>
    <row r="6" spans="1:8" x14ac:dyDescent="0.25">
      <c r="A6">
        <v>2</v>
      </c>
      <c r="B6" s="16" t="s">
        <v>125</v>
      </c>
      <c r="C6">
        <v>11</v>
      </c>
      <c r="D6">
        <v>1960</v>
      </c>
      <c r="E6" s="16">
        <f t="shared" ref="E6:E11" si="0">D6*C6</f>
        <v>21560</v>
      </c>
    </row>
    <row r="7" spans="1:8" x14ac:dyDescent="0.25">
      <c r="A7">
        <v>3</v>
      </c>
      <c r="B7" s="16" t="s">
        <v>123</v>
      </c>
      <c r="C7">
        <v>11</v>
      </c>
      <c r="D7">
        <v>19066</v>
      </c>
      <c r="E7" s="16">
        <f t="shared" si="0"/>
        <v>209726</v>
      </c>
    </row>
    <row r="8" spans="1:8" x14ac:dyDescent="0.25">
      <c r="A8">
        <v>4</v>
      </c>
      <c r="B8" s="16" t="s">
        <v>124</v>
      </c>
      <c r="C8">
        <v>11</v>
      </c>
      <c r="D8">
        <v>8552</v>
      </c>
      <c r="E8" s="16">
        <f t="shared" si="0"/>
        <v>94072</v>
      </c>
    </row>
    <row r="9" spans="1:8" x14ac:dyDescent="0.25">
      <c r="A9">
        <v>5</v>
      </c>
      <c r="B9" s="16" t="s">
        <v>107</v>
      </c>
      <c r="C9">
        <v>11</v>
      </c>
      <c r="D9">
        <v>1064</v>
      </c>
      <c r="E9" s="16">
        <f t="shared" si="0"/>
        <v>11704</v>
      </c>
    </row>
    <row r="10" spans="1:8" x14ac:dyDescent="0.25">
      <c r="A10">
        <v>6</v>
      </c>
      <c r="B10" s="16" t="s">
        <v>71</v>
      </c>
      <c r="C10">
        <v>11</v>
      </c>
      <c r="D10">
        <v>2750</v>
      </c>
      <c r="E10" s="16">
        <f t="shared" si="0"/>
        <v>30250</v>
      </c>
    </row>
    <row r="11" spans="1:8" x14ac:dyDescent="0.25">
      <c r="A11">
        <v>7</v>
      </c>
      <c r="B11" s="16" t="s">
        <v>137</v>
      </c>
      <c r="C11">
        <v>11</v>
      </c>
      <c r="D11">
        <v>9500</v>
      </c>
      <c r="E11" s="16">
        <f t="shared" si="0"/>
        <v>104500</v>
      </c>
    </row>
    <row r="12" spans="1:8" x14ac:dyDescent="0.25">
      <c r="A12">
        <v>8</v>
      </c>
      <c r="B12" s="16" t="s">
        <v>72</v>
      </c>
      <c r="C12" t="s">
        <v>121</v>
      </c>
      <c r="F12" s="27" t="s">
        <v>120</v>
      </c>
    </row>
    <row r="13" spans="1:8" x14ac:dyDescent="0.25">
      <c r="A13">
        <v>9</v>
      </c>
      <c r="B13" s="16" t="s">
        <v>69</v>
      </c>
      <c r="C13" t="s">
        <v>121</v>
      </c>
      <c r="F13" s="27" t="s">
        <v>120</v>
      </c>
    </row>
    <row r="14" spans="1:8" x14ac:dyDescent="0.25">
      <c r="A14">
        <v>10</v>
      </c>
      <c r="B14" s="16" t="s">
        <v>70</v>
      </c>
      <c r="C14" t="s">
        <v>121</v>
      </c>
      <c r="F14" s="27" t="s">
        <v>120</v>
      </c>
    </row>
    <row r="15" spans="1:8" x14ac:dyDescent="0.25">
      <c r="A15">
        <v>11</v>
      </c>
      <c r="B15" s="16" t="s">
        <v>89</v>
      </c>
      <c r="C15" t="s">
        <v>121</v>
      </c>
      <c r="F15" s="27" t="s">
        <v>120</v>
      </c>
    </row>
    <row r="16" spans="1:8" x14ac:dyDescent="0.25">
      <c r="A16">
        <v>12</v>
      </c>
      <c r="B16" s="16" t="s">
        <v>109</v>
      </c>
      <c r="C16" t="s">
        <v>121</v>
      </c>
      <c r="F16" s="27" t="s">
        <v>120</v>
      </c>
    </row>
    <row r="17" spans="2:5" ht="23.25" x14ac:dyDescent="0.35">
      <c r="D17" s="2" t="s">
        <v>116</v>
      </c>
      <c r="E17" s="19">
        <f>SUM(E5:E15)</f>
        <v>1093972</v>
      </c>
    </row>
    <row r="20" spans="2:5" x14ac:dyDescent="0.25">
      <c r="B20" t="s">
        <v>138</v>
      </c>
    </row>
    <row r="21" spans="2:5" x14ac:dyDescent="0.25">
      <c r="B2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2671-B0AF-4B75-8A58-76E9831F18A3}">
  <dimension ref="A1:G16"/>
  <sheetViews>
    <sheetView workbookViewId="0">
      <selection activeCell="D16" sqref="D16"/>
    </sheetView>
  </sheetViews>
  <sheetFormatPr defaultRowHeight="15" x14ac:dyDescent="0.25"/>
  <cols>
    <col min="2" max="2" width="24.85546875" bestFit="1" customWidth="1"/>
    <col min="3" max="3" width="16.5703125" bestFit="1" customWidth="1"/>
    <col min="4" max="4" width="18.7109375" bestFit="1" customWidth="1"/>
    <col min="5" max="5" width="15.140625" bestFit="1" customWidth="1"/>
  </cols>
  <sheetData>
    <row r="1" spans="1:7" ht="23.25" x14ac:dyDescent="0.35">
      <c r="A1" s="12" t="s">
        <v>48</v>
      </c>
    </row>
    <row r="2" spans="1:7" ht="18.75" x14ac:dyDescent="0.3">
      <c r="A2" s="10" t="s">
        <v>127</v>
      </c>
    </row>
    <row r="4" spans="1:7" x14ac:dyDescent="0.25">
      <c r="A4" s="29" t="s">
        <v>53</v>
      </c>
      <c r="B4" s="29" t="s">
        <v>52</v>
      </c>
      <c r="C4" s="29" t="s">
        <v>16</v>
      </c>
      <c r="D4" s="29" t="s">
        <v>126</v>
      </c>
      <c r="E4" s="29" t="s">
        <v>114</v>
      </c>
    </row>
    <row r="5" spans="1:7" x14ac:dyDescent="0.25">
      <c r="A5">
        <v>1</v>
      </c>
      <c r="B5" t="s">
        <v>46</v>
      </c>
      <c r="C5">
        <v>1</v>
      </c>
    </row>
    <row r="6" spans="1:7" x14ac:dyDescent="0.25">
      <c r="A6">
        <v>2</v>
      </c>
      <c r="B6" t="s">
        <v>47</v>
      </c>
      <c r="C6">
        <v>10</v>
      </c>
    </row>
    <row r="7" spans="1:7" x14ac:dyDescent="0.25">
      <c r="A7">
        <v>3</v>
      </c>
      <c r="B7" t="s">
        <v>49</v>
      </c>
    </row>
    <row r="8" spans="1:7" x14ac:dyDescent="0.25">
      <c r="A8">
        <v>4</v>
      </c>
      <c r="B8" t="s">
        <v>78</v>
      </c>
    </row>
    <row r="9" spans="1:7" x14ac:dyDescent="0.25">
      <c r="A9">
        <v>5</v>
      </c>
      <c r="B9" t="s">
        <v>79</v>
      </c>
    </row>
    <row r="10" spans="1:7" x14ac:dyDescent="0.25">
      <c r="A10">
        <v>6</v>
      </c>
      <c r="B10" t="s">
        <v>80</v>
      </c>
    </row>
    <row r="11" spans="1:7" x14ac:dyDescent="0.25">
      <c r="A11">
        <v>7</v>
      </c>
      <c r="B11" t="s">
        <v>91</v>
      </c>
    </row>
    <row r="12" spans="1:7" x14ac:dyDescent="0.25">
      <c r="A12">
        <v>8</v>
      </c>
      <c r="B12" t="s">
        <v>93</v>
      </c>
    </row>
    <row r="13" spans="1:7" x14ac:dyDescent="0.25">
      <c r="A13">
        <v>9</v>
      </c>
      <c r="B13" t="s">
        <v>94</v>
      </c>
    </row>
    <row r="14" spans="1:7" x14ac:dyDescent="0.25">
      <c r="A14">
        <v>10</v>
      </c>
      <c r="B14" t="s">
        <v>92</v>
      </c>
    </row>
    <row r="15" spans="1:7" x14ac:dyDescent="0.25">
      <c r="A15">
        <v>11</v>
      </c>
      <c r="B15" t="s">
        <v>95</v>
      </c>
    </row>
    <row r="16" spans="1:7" ht="26.25" x14ac:dyDescent="0.4">
      <c r="D16" s="2" t="s">
        <v>116</v>
      </c>
      <c r="E16" s="14">
        <v>100000</v>
      </c>
      <c r="G16" s="2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3D33-D262-44D4-A633-ECC9BD1034D5}">
  <dimension ref="A1:G69"/>
  <sheetViews>
    <sheetView zoomScaleNormal="100" workbookViewId="0">
      <selection activeCell="D9" sqref="D9"/>
    </sheetView>
  </sheetViews>
  <sheetFormatPr defaultRowHeight="15" x14ac:dyDescent="0.25"/>
  <cols>
    <col min="1" max="1" width="0.140625" customWidth="1"/>
    <col min="2" max="2" width="41.140625" customWidth="1"/>
    <col min="3" max="3" width="18.7109375" bestFit="1" customWidth="1"/>
    <col min="4" max="4" width="25.140625" bestFit="1" customWidth="1"/>
    <col min="5" max="5" width="29.85546875" bestFit="1" customWidth="1"/>
    <col min="6" max="6" width="11" customWidth="1"/>
    <col min="7" max="7" width="45.42578125" bestFit="1" customWidth="1"/>
    <col min="8" max="8" width="9.85546875" bestFit="1" customWidth="1"/>
    <col min="9" max="9" width="14.5703125" bestFit="1" customWidth="1"/>
    <col min="10" max="10" width="16" bestFit="1" customWidth="1"/>
  </cols>
  <sheetData>
    <row r="1" spans="1:7" ht="23.25" x14ac:dyDescent="0.35">
      <c r="B1" s="12" t="s">
        <v>128</v>
      </c>
    </row>
    <row r="2" spans="1:7" ht="18.75" x14ac:dyDescent="0.3">
      <c r="B2" s="10" t="s">
        <v>132</v>
      </c>
    </row>
    <row r="3" spans="1:7" ht="18.75" x14ac:dyDescent="0.3">
      <c r="B3" s="10" t="s">
        <v>129</v>
      </c>
    </row>
    <row r="5" spans="1:7" x14ac:dyDescent="0.25">
      <c r="A5" s="3"/>
      <c r="B5" s="5" t="s">
        <v>7</v>
      </c>
      <c r="C5" s="3"/>
      <c r="D5" s="3"/>
      <c r="E5" s="3"/>
      <c r="F5" s="3"/>
    </row>
    <row r="6" spans="1:7" x14ac:dyDescent="0.25">
      <c r="A6" s="3"/>
      <c r="B6" s="31" t="s">
        <v>131</v>
      </c>
      <c r="C6" s="31" t="s">
        <v>26</v>
      </c>
      <c r="D6" s="31" t="s">
        <v>3</v>
      </c>
      <c r="E6" s="31" t="s">
        <v>10</v>
      </c>
      <c r="F6" s="3"/>
      <c r="G6" s="31" t="s">
        <v>84</v>
      </c>
    </row>
    <row r="7" spans="1:7" ht="18.75" x14ac:dyDescent="0.3">
      <c r="A7" s="3"/>
      <c r="B7" s="3" t="s">
        <v>0</v>
      </c>
      <c r="C7" s="6">
        <f>'Sample size estimates'!B4</f>
        <v>50000</v>
      </c>
      <c r="D7" s="3"/>
      <c r="E7" s="3"/>
      <c r="F7" s="3"/>
    </row>
    <row r="8" spans="1:7" x14ac:dyDescent="0.25">
      <c r="A8" s="3"/>
      <c r="B8" s="3" t="s">
        <v>2</v>
      </c>
      <c r="C8" s="7">
        <f>C7*0.15</f>
        <v>7500</v>
      </c>
      <c r="D8" s="3"/>
      <c r="E8" s="3"/>
      <c r="F8" s="3"/>
    </row>
    <row r="9" spans="1:7" x14ac:dyDescent="0.25">
      <c r="A9" s="3"/>
      <c r="B9" s="3" t="s">
        <v>4</v>
      </c>
      <c r="C9" s="7">
        <f>C8*2</f>
        <v>15000</v>
      </c>
      <c r="D9" s="3">
        <v>24</v>
      </c>
      <c r="E9" s="3">
        <f>D9*C9</f>
        <v>360000</v>
      </c>
      <c r="F9" s="3"/>
      <c r="G9" t="s">
        <v>103</v>
      </c>
    </row>
    <row r="10" spans="1:7" x14ac:dyDescent="0.25">
      <c r="A10" s="3"/>
      <c r="B10" s="3" t="s">
        <v>1</v>
      </c>
      <c r="C10" s="7">
        <f>C8*0.05</f>
        <v>375</v>
      </c>
      <c r="D10" s="3"/>
      <c r="E10" s="3"/>
      <c r="F10" s="3"/>
      <c r="G10" t="s">
        <v>104</v>
      </c>
    </row>
    <row r="11" spans="1:7" x14ac:dyDescent="0.25">
      <c r="A11" s="3"/>
      <c r="B11" s="3" t="s">
        <v>5</v>
      </c>
      <c r="C11" s="7">
        <f>C10*2</f>
        <v>750</v>
      </c>
      <c r="D11" s="3">
        <v>33</v>
      </c>
      <c r="E11" s="8">
        <f>D11*C11</f>
        <v>24750</v>
      </c>
      <c r="F11" s="3"/>
      <c r="G11" t="s">
        <v>105</v>
      </c>
    </row>
    <row r="12" spans="1:7" x14ac:dyDescent="0.25">
      <c r="A12" s="3"/>
      <c r="B12" s="3" t="s">
        <v>6</v>
      </c>
      <c r="C12" s="7">
        <f>C10*2</f>
        <v>750</v>
      </c>
      <c r="D12" s="3">
        <v>28</v>
      </c>
      <c r="E12" s="8">
        <f>D12*C12</f>
        <v>21000</v>
      </c>
      <c r="F12" s="3"/>
      <c r="G12" t="s">
        <v>106</v>
      </c>
    </row>
    <row r="13" spans="1:7" x14ac:dyDescent="0.25">
      <c r="A13" s="3"/>
      <c r="B13" s="3"/>
      <c r="C13" s="3"/>
      <c r="D13" s="3"/>
      <c r="E13" s="3"/>
      <c r="F13" s="3"/>
    </row>
    <row r="14" spans="1:7" ht="26.25" x14ac:dyDescent="0.4">
      <c r="A14" s="3"/>
      <c r="B14" s="3"/>
      <c r="C14" s="3"/>
      <c r="D14" s="3"/>
      <c r="E14" s="9">
        <f>SUM(E9:E12)</f>
        <v>405750</v>
      </c>
      <c r="F14" s="3"/>
      <c r="G14" s="21"/>
    </row>
    <row r="15" spans="1:7" ht="26.25" x14ac:dyDescent="0.4">
      <c r="A15" s="3"/>
      <c r="B15" s="3"/>
      <c r="C15" s="3"/>
      <c r="D15" s="3"/>
      <c r="E15" s="9"/>
      <c r="F15" s="3"/>
      <c r="G15" s="21"/>
    </row>
    <row r="16" spans="1:7" ht="26.25" x14ac:dyDescent="0.4">
      <c r="A16" s="3"/>
      <c r="B16" s="32" t="s">
        <v>130</v>
      </c>
      <c r="C16" s="3"/>
      <c r="D16" s="3"/>
      <c r="E16" s="9"/>
      <c r="F16" s="3"/>
      <c r="G16" s="21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5" t="s">
        <v>8</v>
      </c>
      <c r="C18" s="3"/>
      <c r="D18" s="3"/>
      <c r="E18" s="3"/>
      <c r="F18" s="3"/>
    </row>
    <row r="19" spans="1:6" x14ac:dyDescent="0.25">
      <c r="A19" s="3"/>
      <c r="B19" s="31" t="s">
        <v>131</v>
      </c>
      <c r="C19" s="31" t="s">
        <v>26</v>
      </c>
      <c r="D19" s="31" t="s">
        <v>3</v>
      </c>
      <c r="E19" s="31" t="s">
        <v>10</v>
      </c>
      <c r="F19" s="3"/>
    </row>
    <row r="20" spans="1:6" ht="18.75" x14ac:dyDescent="0.3">
      <c r="A20" s="3"/>
      <c r="B20" s="3" t="s">
        <v>0</v>
      </c>
      <c r="C20" s="4">
        <f>'Sample size estimates'!B5</f>
        <v>95000</v>
      </c>
      <c r="D20" s="3"/>
      <c r="E20" s="3"/>
      <c r="F20" s="3"/>
    </row>
    <row r="21" spans="1:6" x14ac:dyDescent="0.25">
      <c r="A21" s="3"/>
      <c r="B21" s="3" t="s">
        <v>2</v>
      </c>
      <c r="C21" s="7">
        <f>C20*0.15</f>
        <v>14250</v>
      </c>
      <c r="D21" s="3"/>
      <c r="E21" s="3"/>
      <c r="F21" s="3"/>
    </row>
    <row r="22" spans="1:6" x14ac:dyDescent="0.25">
      <c r="A22" s="3"/>
      <c r="B22" s="3" t="s">
        <v>4</v>
      </c>
      <c r="C22" s="7">
        <f>C21*2</f>
        <v>28500</v>
      </c>
      <c r="D22" s="3">
        <v>24</v>
      </c>
      <c r="E22" s="3">
        <f>D22*C22</f>
        <v>684000</v>
      </c>
      <c r="F22" s="3"/>
    </row>
    <row r="23" spans="1:6" x14ac:dyDescent="0.25">
      <c r="A23" s="3"/>
      <c r="B23" s="3" t="s">
        <v>1</v>
      </c>
      <c r="C23" s="7">
        <f>C21*0.05</f>
        <v>712.5</v>
      </c>
      <c r="D23" s="3"/>
      <c r="E23" s="3"/>
      <c r="F23" s="3"/>
    </row>
    <row r="24" spans="1:6" x14ac:dyDescent="0.25">
      <c r="A24" s="3"/>
      <c r="B24" s="3" t="s">
        <v>5</v>
      </c>
      <c r="C24" s="7">
        <f>C23*2</f>
        <v>1425</v>
      </c>
      <c r="D24" s="3">
        <v>33</v>
      </c>
      <c r="E24" s="8">
        <f>D24*C24</f>
        <v>47025</v>
      </c>
      <c r="F24" s="3"/>
    </row>
    <row r="25" spans="1:6" x14ac:dyDescent="0.25">
      <c r="A25" s="3"/>
      <c r="B25" s="3" t="s">
        <v>6</v>
      </c>
      <c r="C25" s="7">
        <f>C23*2</f>
        <v>1425</v>
      </c>
      <c r="D25" s="3">
        <v>28</v>
      </c>
      <c r="E25" s="8">
        <f>D25*C25</f>
        <v>39900</v>
      </c>
      <c r="F25" s="3"/>
    </row>
    <row r="26" spans="1:6" x14ac:dyDescent="0.25">
      <c r="A26" s="3"/>
      <c r="B26" s="3"/>
      <c r="C26" s="3"/>
      <c r="D26" s="3"/>
      <c r="E26" s="3"/>
      <c r="F26" s="3"/>
    </row>
    <row r="27" spans="1:6" ht="18.75" x14ac:dyDescent="0.3">
      <c r="A27" s="3"/>
      <c r="B27" s="3"/>
      <c r="C27" s="3"/>
      <c r="D27" s="3"/>
      <c r="E27" s="9">
        <f>SUM(E22:E25)</f>
        <v>770925</v>
      </c>
      <c r="F27" s="3"/>
    </row>
    <row r="28" spans="1:6" x14ac:dyDescent="0.25">
      <c r="A28" s="3"/>
      <c r="B28" s="5" t="s">
        <v>9</v>
      </c>
      <c r="C28" s="3"/>
      <c r="D28" s="3"/>
      <c r="E28" s="3"/>
      <c r="F28" s="3"/>
    </row>
    <row r="29" spans="1:6" x14ac:dyDescent="0.25">
      <c r="A29" s="3"/>
      <c r="B29" s="31" t="s">
        <v>131</v>
      </c>
      <c r="C29" s="31" t="s">
        <v>26</v>
      </c>
      <c r="D29" s="31" t="s">
        <v>3</v>
      </c>
      <c r="E29" s="31" t="s">
        <v>10</v>
      </c>
      <c r="F29" s="3"/>
    </row>
    <row r="30" spans="1:6" ht="18.75" x14ac:dyDescent="0.3">
      <c r="A30" s="3"/>
      <c r="B30" s="3" t="s">
        <v>0</v>
      </c>
      <c r="C30" s="4">
        <f>'Sample size estimates'!B6</f>
        <v>140000</v>
      </c>
      <c r="D30" s="3"/>
      <c r="E30" s="3"/>
      <c r="F30" s="3"/>
    </row>
    <row r="31" spans="1:6" x14ac:dyDescent="0.25">
      <c r="A31" s="3"/>
      <c r="B31" s="3" t="s">
        <v>2</v>
      </c>
      <c r="C31" s="7">
        <f>C30*0.15</f>
        <v>21000</v>
      </c>
      <c r="D31" s="3"/>
      <c r="E31" s="3"/>
      <c r="F31" s="3"/>
    </row>
    <row r="32" spans="1:6" x14ac:dyDescent="0.25">
      <c r="A32" s="3"/>
      <c r="B32" s="3" t="s">
        <v>4</v>
      </c>
      <c r="C32" s="7">
        <f>C31*2</f>
        <v>42000</v>
      </c>
      <c r="D32" s="3">
        <v>24</v>
      </c>
      <c r="E32" s="3">
        <f>D32*C32</f>
        <v>1008000</v>
      </c>
      <c r="F32" s="3"/>
    </row>
    <row r="33" spans="1:6" x14ac:dyDescent="0.25">
      <c r="A33" s="3"/>
      <c r="B33" s="3" t="s">
        <v>1</v>
      </c>
      <c r="C33" s="7">
        <f>C31*0.05</f>
        <v>1050</v>
      </c>
      <c r="D33" s="3"/>
      <c r="E33" s="3"/>
      <c r="F33" s="3"/>
    </row>
    <row r="34" spans="1:6" x14ac:dyDescent="0.25">
      <c r="A34" s="3"/>
      <c r="B34" s="3" t="s">
        <v>5</v>
      </c>
      <c r="C34" s="7">
        <f>C33*2</f>
        <v>2100</v>
      </c>
      <c r="D34" s="3">
        <v>33</v>
      </c>
      <c r="E34" s="8">
        <f>D34*C34</f>
        <v>69300</v>
      </c>
      <c r="F34" s="3"/>
    </row>
    <row r="35" spans="1:6" x14ac:dyDescent="0.25">
      <c r="A35" s="3"/>
      <c r="B35" s="3" t="s">
        <v>6</v>
      </c>
      <c r="C35" s="7">
        <f>C33*2</f>
        <v>2100</v>
      </c>
      <c r="D35" s="3">
        <v>28</v>
      </c>
      <c r="E35" s="8">
        <f>D35*C35</f>
        <v>58800</v>
      </c>
      <c r="F35" s="3"/>
    </row>
    <row r="36" spans="1:6" x14ac:dyDescent="0.25">
      <c r="A36" s="3"/>
      <c r="B36" s="3"/>
      <c r="C36" s="3"/>
      <c r="D36" s="3"/>
      <c r="E36" s="3"/>
      <c r="F36" s="3"/>
    </row>
    <row r="37" spans="1:6" ht="18.75" x14ac:dyDescent="0.3">
      <c r="A37" s="3"/>
      <c r="B37" s="3"/>
      <c r="C37" s="3"/>
      <c r="D37" s="3"/>
      <c r="E37" s="9">
        <f>SUM(E32:E35)</f>
        <v>1136100</v>
      </c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B39" s="5" t="str">
        <f>'Sample size estimates'!A7</f>
        <v>National level estimate + 1 state high prevalence</v>
      </c>
      <c r="C39" s="3"/>
      <c r="D39" s="3"/>
      <c r="E39" s="3"/>
    </row>
    <row r="40" spans="1:6" x14ac:dyDescent="0.25">
      <c r="B40" s="31" t="s">
        <v>131</v>
      </c>
      <c r="C40" s="31" t="s">
        <v>26</v>
      </c>
      <c r="D40" s="31" t="s">
        <v>3</v>
      </c>
      <c r="E40" s="31" t="s">
        <v>10</v>
      </c>
    </row>
    <row r="41" spans="1:6" ht="18.75" x14ac:dyDescent="0.3">
      <c r="B41" s="3" t="s">
        <v>0</v>
      </c>
      <c r="C41" s="4">
        <f>'Sample size estimates'!B7</f>
        <v>80000</v>
      </c>
      <c r="D41" s="3"/>
      <c r="E41" s="3"/>
    </row>
    <row r="42" spans="1:6" x14ac:dyDescent="0.25">
      <c r="B42" s="3" t="s">
        <v>2</v>
      </c>
      <c r="C42" s="7">
        <f>C41*0.15</f>
        <v>12000</v>
      </c>
      <c r="D42" s="3"/>
      <c r="E42" s="3"/>
    </row>
    <row r="43" spans="1:6" x14ac:dyDescent="0.25">
      <c r="B43" s="3" t="s">
        <v>4</v>
      </c>
      <c r="C43" s="7">
        <f>C42*2</f>
        <v>24000</v>
      </c>
      <c r="D43" s="3">
        <v>24</v>
      </c>
      <c r="E43" s="3">
        <f>D43*C43</f>
        <v>576000</v>
      </c>
    </row>
    <row r="44" spans="1:6" x14ac:dyDescent="0.25">
      <c r="B44" s="3" t="s">
        <v>1</v>
      </c>
      <c r="C44" s="7">
        <f>C42*0.05</f>
        <v>600</v>
      </c>
      <c r="D44" s="3"/>
      <c r="E44" s="3"/>
    </row>
    <row r="45" spans="1:6" x14ac:dyDescent="0.25">
      <c r="B45" s="3" t="s">
        <v>5</v>
      </c>
      <c r="C45" s="7">
        <f>C44*2</f>
        <v>1200</v>
      </c>
      <c r="D45" s="3">
        <v>33</v>
      </c>
      <c r="E45" s="8">
        <f>D45*C45</f>
        <v>39600</v>
      </c>
    </row>
    <row r="46" spans="1:6" x14ac:dyDescent="0.25">
      <c r="B46" s="3" t="s">
        <v>6</v>
      </c>
      <c r="C46" s="7">
        <f>C44*2</f>
        <v>1200</v>
      </c>
      <c r="D46" s="3">
        <v>28</v>
      </c>
      <c r="E46" s="8">
        <f>D46*C46</f>
        <v>33600</v>
      </c>
    </row>
    <row r="47" spans="1:6" x14ac:dyDescent="0.25">
      <c r="B47" s="3"/>
      <c r="C47" s="3"/>
      <c r="D47" s="3"/>
      <c r="E47" s="3"/>
    </row>
    <row r="48" spans="1:6" ht="18.75" x14ac:dyDescent="0.3">
      <c r="B48" s="3"/>
      <c r="C48" s="3"/>
      <c r="D48" s="3"/>
      <c r="E48" s="9">
        <f>SUM(E43:E46)</f>
        <v>649200</v>
      </c>
    </row>
    <row r="49" spans="2:5" x14ac:dyDescent="0.25">
      <c r="B49" s="3"/>
      <c r="C49" s="3"/>
      <c r="D49" s="3"/>
      <c r="E49" s="3"/>
    </row>
    <row r="50" spans="2:5" x14ac:dyDescent="0.25">
      <c r="B50" s="5" t="str">
        <f>'Sample size estimates'!A8</f>
        <v>National level estimate + 2 states high prevalence</v>
      </c>
      <c r="C50" s="3"/>
      <c r="D50" s="3"/>
      <c r="E50" s="3"/>
    </row>
    <row r="51" spans="2:5" x14ac:dyDescent="0.25">
      <c r="B51" s="31" t="s">
        <v>131</v>
      </c>
      <c r="C51" s="31" t="s">
        <v>26</v>
      </c>
      <c r="D51" s="31" t="s">
        <v>3</v>
      </c>
      <c r="E51" s="31" t="s">
        <v>10</v>
      </c>
    </row>
    <row r="52" spans="2:5" ht="18.75" x14ac:dyDescent="0.3">
      <c r="B52" s="3" t="s">
        <v>0</v>
      </c>
      <c r="C52" s="4">
        <f>'Sample size estimates'!B8</f>
        <v>110000</v>
      </c>
      <c r="D52" s="3"/>
      <c r="E52" s="3"/>
    </row>
    <row r="53" spans="2:5" x14ac:dyDescent="0.25">
      <c r="B53" s="3" t="s">
        <v>2</v>
      </c>
      <c r="C53" s="7">
        <f>C52*0.15</f>
        <v>16500</v>
      </c>
      <c r="D53" s="3"/>
      <c r="E53" s="3"/>
    </row>
    <row r="54" spans="2:5" x14ac:dyDescent="0.25">
      <c r="B54" s="3" t="s">
        <v>4</v>
      </c>
      <c r="C54" s="7">
        <f>C53*2</f>
        <v>33000</v>
      </c>
      <c r="D54" s="3">
        <v>24</v>
      </c>
      <c r="E54" s="3">
        <f>D54*C54</f>
        <v>792000</v>
      </c>
    </row>
    <row r="55" spans="2:5" x14ac:dyDescent="0.25">
      <c r="B55" s="3" t="s">
        <v>1</v>
      </c>
      <c r="C55" s="7">
        <f>C53*0.05</f>
        <v>825</v>
      </c>
      <c r="D55" s="3"/>
      <c r="E55" s="3"/>
    </row>
    <row r="56" spans="2:5" x14ac:dyDescent="0.25">
      <c r="B56" s="3" t="s">
        <v>5</v>
      </c>
      <c r="C56" s="7">
        <f>C55*2</f>
        <v>1650</v>
      </c>
      <c r="D56" s="3">
        <v>33</v>
      </c>
      <c r="E56" s="8">
        <f>D56*C56</f>
        <v>54450</v>
      </c>
    </row>
    <row r="57" spans="2:5" x14ac:dyDescent="0.25">
      <c r="B57" s="3" t="s">
        <v>6</v>
      </c>
      <c r="C57" s="7">
        <f>C55*2</f>
        <v>1650</v>
      </c>
      <c r="D57" s="3">
        <v>28</v>
      </c>
      <c r="E57" s="8">
        <f>D57*C57</f>
        <v>46200</v>
      </c>
    </row>
    <row r="58" spans="2:5" x14ac:dyDescent="0.25">
      <c r="B58" s="3"/>
      <c r="C58" s="3"/>
      <c r="D58" s="3"/>
      <c r="E58" s="3"/>
    </row>
    <row r="59" spans="2:5" ht="18.75" x14ac:dyDescent="0.3">
      <c r="B59" s="3"/>
      <c r="C59" s="3"/>
      <c r="D59" s="3"/>
      <c r="E59" s="9">
        <f>SUM(E54:E57)</f>
        <v>892650</v>
      </c>
    </row>
    <row r="60" spans="2:5" x14ac:dyDescent="0.25">
      <c r="B60" s="5" t="str">
        <f>'Sample size estimates'!A9</f>
        <v>National level estimate + 1 state low prevalence + 1 state high prevalence</v>
      </c>
      <c r="C60" s="3"/>
      <c r="D60" s="3"/>
      <c r="E60" s="3"/>
    </row>
    <row r="61" spans="2:5" x14ac:dyDescent="0.25">
      <c r="B61" s="31" t="s">
        <v>131</v>
      </c>
      <c r="C61" s="31" t="s">
        <v>26</v>
      </c>
      <c r="D61" s="31" t="s">
        <v>3</v>
      </c>
      <c r="E61" s="31" t="s">
        <v>10</v>
      </c>
    </row>
    <row r="62" spans="2:5" ht="18.75" x14ac:dyDescent="0.3">
      <c r="B62" s="3" t="s">
        <v>0</v>
      </c>
      <c r="C62" s="4">
        <f>'Sample size estimates'!B9</f>
        <v>125000</v>
      </c>
      <c r="D62" s="3"/>
      <c r="E62" s="3"/>
    </row>
    <row r="63" spans="2:5" x14ac:dyDescent="0.25">
      <c r="B63" s="3" t="s">
        <v>2</v>
      </c>
      <c r="C63" s="7">
        <f>C62*0.15</f>
        <v>18750</v>
      </c>
      <c r="D63" s="3"/>
      <c r="E63" s="3"/>
    </row>
    <row r="64" spans="2:5" x14ac:dyDescent="0.25">
      <c r="B64" s="3" t="s">
        <v>4</v>
      </c>
      <c r="C64" s="7">
        <f>C63*2</f>
        <v>37500</v>
      </c>
      <c r="D64" s="3">
        <v>24</v>
      </c>
      <c r="E64" s="3">
        <f>D64*C64</f>
        <v>900000</v>
      </c>
    </row>
    <row r="65" spans="2:5" x14ac:dyDescent="0.25">
      <c r="B65" s="3" t="s">
        <v>1</v>
      </c>
      <c r="C65" s="7">
        <f>C63*0.05</f>
        <v>937.5</v>
      </c>
      <c r="D65" s="3"/>
      <c r="E65" s="3"/>
    </row>
    <row r="66" spans="2:5" x14ac:dyDescent="0.25">
      <c r="B66" s="3" t="s">
        <v>5</v>
      </c>
      <c r="C66" s="7">
        <f>C65*2</f>
        <v>1875</v>
      </c>
      <c r="D66" s="3">
        <v>33</v>
      </c>
      <c r="E66" s="8">
        <f>D66*C66</f>
        <v>61875</v>
      </c>
    </row>
    <row r="67" spans="2:5" x14ac:dyDescent="0.25">
      <c r="B67" s="3" t="s">
        <v>6</v>
      </c>
      <c r="C67" s="7">
        <f>C65*2</f>
        <v>1875</v>
      </c>
      <c r="D67" s="3">
        <v>28</v>
      </c>
      <c r="E67" s="8">
        <f>D67*C67</f>
        <v>52500</v>
      </c>
    </row>
    <row r="68" spans="2:5" x14ac:dyDescent="0.25">
      <c r="B68" s="3"/>
      <c r="C68" s="3"/>
      <c r="D68" s="3"/>
      <c r="E68" s="3"/>
    </row>
    <row r="69" spans="2:5" ht="18.75" x14ac:dyDescent="0.3">
      <c r="B69" s="3"/>
      <c r="C69" s="3"/>
      <c r="D69" s="3"/>
      <c r="E69" s="9">
        <f>SUM(E64:E67)</f>
        <v>1014375</v>
      </c>
    </row>
  </sheetData>
  <pageMargins left="0.7" right="0.7" top="0.75" bottom="0.75" header="0.3" footer="0.3"/>
  <ignoredErrors>
    <ignoredError sqref="C10 C23 C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36D3-9686-4785-82DE-1FF766B8DD49}">
  <dimension ref="A1:G15"/>
  <sheetViews>
    <sheetView workbookViewId="0">
      <selection activeCell="A3" sqref="A3"/>
    </sheetView>
  </sheetViews>
  <sheetFormatPr defaultRowHeight="15" x14ac:dyDescent="0.25"/>
  <cols>
    <col min="2" max="2" width="39.28515625" bestFit="1" customWidth="1"/>
    <col min="3" max="3" width="8.28515625" bestFit="1" customWidth="1"/>
    <col min="4" max="4" width="14.5703125" bestFit="1" customWidth="1"/>
    <col min="5" max="5" width="16" bestFit="1" customWidth="1"/>
  </cols>
  <sheetData>
    <row r="1" spans="1:7" ht="23.25" x14ac:dyDescent="0.35">
      <c r="A1" s="12" t="s">
        <v>97</v>
      </c>
    </row>
    <row r="2" spans="1:7" ht="18.75" x14ac:dyDescent="0.3">
      <c r="A2" s="10" t="s">
        <v>140</v>
      </c>
    </row>
    <row r="3" spans="1:7" ht="18.75" x14ac:dyDescent="0.3">
      <c r="A3" s="10"/>
    </row>
    <row r="4" spans="1:7" x14ac:dyDescent="0.25">
      <c r="A4" s="29" t="s">
        <v>53</v>
      </c>
      <c r="B4" s="29" t="s">
        <v>52</v>
      </c>
      <c r="C4" s="31" t="s">
        <v>26</v>
      </c>
      <c r="D4" s="31" t="s">
        <v>3</v>
      </c>
      <c r="E4" s="31" t="s">
        <v>10</v>
      </c>
    </row>
    <row r="5" spans="1:7" x14ac:dyDescent="0.25">
      <c r="B5" t="s">
        <v>134</v>
      </c>
    </row>
    <row r="6" spans="1:7" x14ac:dyDescent="0.25">
      <c r="A6">
        <v>1</v>
      </c>
      <c r="B6" s="13" t="s">
        <v>43</v>
      </c>
    </row>
    <row r="7" spans="1:7" x14ac:dyDescent="0.25">
      <c r="A7">
        <v>2</v>
      </c>
      <c r="B7" s="13" t="s">
        <v>44</v>
      </c>
    </row>
    <row r="8" spans="1:7" x14ac:dyDescent="0.25">
      <c r="A8">
        <v>3</v>
      </c>
      <c r="B8" s="15" t="s">
        <v>66</v>
      </c>
    </row>
    <row r="9" spans="1:7" x14ac:dyDescent="0.25">
      <c r="B9" t="s">
        <v>45</v>
      </c>
    </row>
    <row r="10" spans="1:7" x14ac:dyDescent="0.25">
      <c r="B10" t="s">
        <v>65</v>
      </c>
    </row>
    <row r="11" spans="1:7" x14ac:dyDescent="0.25">
      <c r="A11">
        <v>4</v>
      </c>
      <c r="B11" t="s">
        <v>51</v>
      </c>
    </row>
    <row r="12" spans="1:7" x14ac:dyDescent="0.25">
      <c r="A12">
        <v>5</v>
      </c>
      <c r="B12" t="s">
        <v>54</v>
      </c>
    </row>
    <row r="13" spans="1:7" x14ac:dyDescent="0.25">
      <c r="A13">
        <v>6</v>
      </c>
      <c r="B13" t="s">
        <v>64</v>
      </c>
    </row>
    <row r="14" spans="1:7" x14ac:dyDescent="0.25">
      <c r="A14">
        <v>7</v>
      </c>
      <c r="B14" t="s">
        <v>90</v>
      </c>
    </row>
    <row r="15" spans="1:7" ht="26.25" x14ac:dyDescent="0.4">
      <c r="D15" s="2" t="s">
        <v>116</v>
      </c>
      <c r="E15" s="19">
        <v>300000</v>
      </c>
      <c r="G15" s="21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09C3-1B9F-4708-A09C-2388321DBC97}">
  <dimension ref="A1:G33"/>
  <sheetViews>
    <sheetView zoomScale="85" zoomScaleNormal="85" workbookViewId="0">
      <selection activeCell="A3" sqref="A3"/>
    </sheetView>
  </sheetViews>
  <sheetFormatPr defaultRowHeight="15" x14ac:dyDescent="0.25"/>
  <cols>
    <col min="2" max="2" width="43.85546875" bestFit="1" customWidth="1"/>
    <col min="3" max="3" width="8.28515625" bestFit="1" customWidth="1"/>
    <col min="4" max="4" width="18.7109375" bestFit="1" customWidth="1"/>
    <col min="5" max="5" width="16" bestFit="1" customWidth="1"/>
  </cols>
  <sheetData>
    <row r="1" spans="1:5" ht="23.25" x14ac:dyDescent="0.35">
      <c r="A1" s="12" t="s">
        <v>56</v>
      </c>
    </row>
    <row r="2" spans="1:5" ht="18.75" x14ac:dyDescent="0.3">
      <c r="A2" s="10" t="s">
        <v>140</v>
      </c>
    </row>
    <row r="3" spans="1:5" ht="21" x14ac:dyDescent="0.35">
      <c r="B3" s="11"/>
    </row>
    <row r="4" spans="1:5" x14ac:dyDescent="0.25">
      <c r="A4" s="29" t="s">
        <v>53</v>
      </c>
      <c r="B4" s="29" t="s">
        <v>52</v>
      </c>
      <c r="C4" s="31" t="s">
        <v>26</v>
      </c>
      <c r="D4" s="31" t="s">
        <v>3</v>
      </c>
      <c r="E4" s="31" t="s">
        <v>10</v>
      </c>
    </row>
    <row r="5" spans="1:5" x14ac:dyDescent="0.25">
      <c r="A5">
        <v>1</v>
      </c>
      <c r="B5" t="s">
        <v>86</v>
      </c>
    </row>
    <row r="6" spans="1:5" x14ac:dyDescent="0.25">
      <c r="A6">
        <v>2</v>
      </c>
      <c r="B6" t="s">
        <v>87</v>
      </c>
    </row>
    <row r="7" spans="1:5" x14ac:dyDescent="0.25">
      <c r="A7">
        <v>3</v>
      </c>
      <c r="B7" t="s">
        <v>50</v>
      </c>
    </row>
    <row r="8" spans="1:5" x14ac:dyDescent="0.25">
      <c r="A8">
        <v>4</v>
      </c>
      <c r="B8" t="s">
        <v>39</v>
      </c>
    </row>
    <row r="9" spans="1:5" x14ac:dyDescent="0.25">
      <c r="A9">
        <v>5</v>
      </c>
      <c r="B9" t="s">
        <v>85</v>
      </c>
    </row>
    <row r="10" spans="1:5" x14ac:dyDescent="0.25">
      <c r="A10">
        <v>6</v>
      </c>
      <c r="B10" t="s">
        <v>40</v>
      </c>
    </row>
    <row r="11" spans="1:5" x14ac:dyDescent="0.25">
      <c r="A11">
        <v>7</v>
      </c>
      <c r="B11" t="s">
        <v>59</v>
      </c>
    </row>
    <row r="12" spans="1:5" x14ac:dyDescent="0.25">
      <c r="A12">
        <v>8</v>
      </c>
      <c r="B12" t="s">
        <v>60</v>
      </c>
    </row>
    <row r="13" spans="1:5" x14ac:dyDescent="0.25">
      <c r="A13">
        <v>9</v>
      </c>
      <c r="B13" t="s">
        <v>41</v>
      </c>
    </row>
    <row r="14" spans="1:5" x14ac:dyDescent="0.25">
      <c r="A14">
        <v>10</v>
      </c>
      <c r="B14" t="s">
        <v>57</v>
      </c>
    </row>
    <row r="15" spans="1:5" x14ac:dyDescent="0.25">
      <c r="A15">
        <v>11</v>
      </c>
      <c r="B15" t="s">
        <v>58</v>
      </c>
    </row>
    <row r="16" spans="1:5" x14ac:dyDescent="0.25">
      <c r="A16">
        <v>12</v>
      </c>
      <c r="B16" t="s">
        <v>61</v>
      </c>
    </row>
    <row r="17" spans="1:2" x14ac:dyDescent="0.25">
      <c r="A17">
        <v>13</v>
      </c>
      <c r="B17" t="s">
        <v>62</v>
      </c>
    </row>
    <row r="18" spans="1:2" x14ac:dyDescent="0.25">
      <c r="A18">
        <v>14</v>
      </c>
      <c r="B18" t="s">
        <v>63</v>
      </c>
    </row>
    <row r="19" spans="1:2" x14ac:dyDescent="0.25">
      <c r="A19">
        <v>15</v>
      </c>
      <c r="B19" t="s">
        <v>88</v>
      </c>
    </row>
    <row r="20" spans="1:2" x14ac:dyDescent="0.25">
      <c r="A20">
        <v>16</v>
      </c>
      <c r="B20" t="s">
        <v>67</v>
      </c>
    </row>
    <row r="21" spans="1:2" x14ac:dyDescent="0.25">
      <c r="A21">
        <v>17</v>
      </c>
      <c r="B21" t="s">
        <v>73</v>
      </c>
    </row>
    <row r="22" spans="1:2" x14ac:dyDescent="0.25">
      <c r="A22">
        <v>18</v>
      </c>
      <c r="B22" t="s">
        <v>76</v>
      </c>
    </row>
    <row r="23" spans="1:2" x14ac:dyDescent="0.25">
      <c r="A23">
        <v>19</v>
      </c>
      <c r="B23" t="s">
        <v>75</v>
      </c>
    </row>
    <row r="24" spans="1:2" x14ac:dyDescent="0.25">
      <c r="A24">
        <v>20</v>
      </c>
      <c r="B24" t="s">
        <v>135</v>
      </c>
    </row>
    <row r="25" spans="1:2" x14ac:dyDescent="0.25">
      <c r="A25">
        <v>21</v>
      </c>
      <c r="B25" t="s">
        <v>83</v>
      </c>
    </row>
    <row r="26" spans="1:2" x14ac:dyDescent="0.25">
      <c r="A26">
        <v>22</v>
      </c>
      <c r="B26" t="s">
        <v>77</v>
      </c>
    </row>
    <row r="27" spans="1:2" x14ac:dyDescent="0.25">
      <c r="A27">
        <v>23</v>
      </c>
      <c r="B27" t="s">
        <v>74</v>
      </c>
    </row>
    <row r="28" spans="1:2" x14ac:dyDescent="0.25">
      <c r="A28">
        <v>24</v>
      </c>
      <c r="B28" t="s">
        <v>81</v>
      </c>
    </row>
    <row r="29" spans="1:2" x14ac:dyDescent="0.25">
      <c r="A29">
        <v>25</v>
      </c>
      <c r="B29" t="s">
        <v>82</v>
      </c>
    </row>
    <row r="30" spans="1:2" x14ac:dyDescent="0.25">
      <c r="A30">
        <v>26</v>
      </c>
      <c r="B30" t="s">
        <v>110</v>
      </c>
    </row>
    <row r="31" spans="1:2" x14ac:dyDescent="0.25">
      <c r="A31">
        <v>27</v>
      </c>
      <c r="B31" t="s">
        <v>42</v>
      </c>
    </row>
    <row r="32" spans="1:2" x14ac:dyDescent="0.25">
      <c r="A32">
        <v>28</v>
      </c>
      <c r="B32" t="s">
        <v>68</v>
      </c>
    </row>
    <row r="33" spans="4:7" ht="26.25" x14ac:dyDescent="0.4">
      <c r="D33" s="2" t="s">
        <v>116</v>
      </c>
      <c r="E33" s="19">
        <v>300000</v>
      </c>
      <c r="G33" s="2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Sample size estimates</vt:lpstr>
      <vt:lpstr>Human resources</vt:lpstr>
      <vt:lpstr>Radiology</vt:lpstr>
      <vt:lpstr>Data management</vt:lpstr>
      <vt:lpstr>Laboratory test costs</vt:lpstr>
      <vt:lpstr>Logistics</vt:lpstr>
      <vt:lpstr>Other considerations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Irwin</dc:creator>
  <cp:lastModifiedBy>LAW, Irwin</cp:lastModifiedBy>
  <dcterms:created xsi:type="dcterms:W3CDTF">2025-02-28T11:49:10Z</dcterms:created>
  <dcterms:modified xsi:type="dcterms:W3CDTF">2025-12-23T12:01:38Z</dcterms:modified>
</cp:coreProperties>
</file>