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0520" windowHeight="8535"/>
  </bookViews>
  <sheets>
    <sheet name="User guide" sheetId="3" r:id="rId1"/>
    <sheet name="Input" sheetId="6" r:id="rId2"/>
    <sheet name="Model Engine" sheetId="1" r:id="rId3"/>
    <sheet name="Summary" sheetId="2" r:id="rId4"/>
  </sheets>
  <calcPr calcId="145621"/>
</workbook>
</file>

<file path=xl/calcChain.xml><?xml version="1.0" encoding="utf-8"?>
<calcChain xmlns="http://schemas.openxmlformats.org/spreadsheetml/2006/main">
  <c r="C2" i="2" l="1"/>
  <c r="D8" i="6"/>
  <c r="C49" i="1" l="1"/>
  <c r="C50" i="1"/>
  <c r="C51" i="1"/>
  <c r="C54" i="1"/>
  <c r="C55" i="1"/>
  <c r="C58" i="1"/>
  <c r="C59" i="1"/>
  <c r="C60" i="1"/>
  <c r="C61" i="1"/>
  <c r="C74" i="1"/>
  <c r="C46" i="1"/>
  <c r="C47" i="1"/>
  <c r="C44" i="1"/>
  <c r="C35" i="1"/>
  <c r="C36" i="1"/>
  <c r="C37" i="1"/>
  <c r="C38" i="1"/>
  <c r="C31" i="1"/>
  <c r="C32" i="1"/>
  <c r="C26" i="1"/>
  <c r="C27" i="1"/>
  <c r="C28" i="1"/>
  <c r="C23" i="1"/>
  <c r="C24" i="1"/>
  <c r="C20" i="1"/>
  <c r="C21" i="1"/>
  <c r="C6" i="1"/>
  <c r="C7" i="1"/>
  <c r="C8" i="1"/>
  <c r="C9" i="1"/>
  <c r="C15" i="1"/>
  <c r="D15" i="1"/>
  <c r="E15" i="1"/>
  <c r="C40" i="1" l="1"/>
  <c r="C39" i="1"/>
  <c r="C173" i="6" l="1"/>
  <c r="C162" i="6"/>
  <c r="C70" i="1"/>
  <c r="E21" i="1"/>
  <c r="F72" i="6"/>
  <c r="C6" i="6" l="1"/>
  <c r="E61" i="1" l="1"/>
  <c r="D61" i="1"/>
  <c r="E38" i="1"/>
  <c r="D38" i="1"/>
  <c r="D174" i="6"/>
  <c r="E174" i="6"/>
  <c r="C174" i="6"/>
  <c r="E163" i="6"/>
  <c r="D163" i="6"/>
  <c r="C163" i="6"/>
  <c r="E138" i="6"/>
  <c r="D138" i="6"/>
  <c r="C138" i="6"/>
  <c r="K127" i="6"/>
  <c r="J127" i="6"/>
  <c r="I127" i="6"/>
  <c r="H127" i="6"/>
  <c r="G127" i="6"/>
  <c r="F127" i="6"/>
  <c r="E127" i="6"/>
  <c r="D127" i="6"/>
  <c r="C127" i="6"/>
  <c r="K116" i="6"/>
  <c r="J116" i="6"/>
  <c r="I116" i="6"/>
  <c r="H116" i="6"/>
  <c r="G116" i="6"/>
  <c r="F116" i="6"/>
  <c r="E116" i="6"/>
  <c r="D116" i="6"/>
  <c r="C116" i="6"/>
  <c r="C105" i="6"/>
  <c r="K105" i="6"/>
  <c r="J105" i="6"/>
  <c r="I105" i="6"/>
  <c r="H105" i="6"/>
  <c r="G105" i="6"/>
  <c r="F105" i="6"/>
  <c r="E105" i="6"/>
  <c r="D105" i="6"/>
  <c r="K94" i="6"/>
  <c r="J94" i="6"/>
  <c r="I94" i="6"/>
  <c r="H94" i="6"/>
  <c r="G94" i="6"/>
  <c r="F94" i="6"/>
  <c r="E94" i="6"/>
  <c r="D94" i="6"/>
  <c r="C94" i="6"/>
  <c r="K83" i="6"/>
  <c r="J83" i="6"/>
  <c r="I83" i="6"/>
  <c r="H83" i="6"/>
  <c r="G83" i="6"/>
  <c r="F83" i="6"/>
  <c r="E83" i="6"/>
  <c r="D83" i="6"/>
  <c r="C83" i="6"/>
  <c r="K72" i="6"/>
  <c r="J72" i="6"/>
  <c r="I72" i="6"/>
  <c r="H72" i="6"/>
  <c r="G72" i="6"/>
  <c r="E72" i="6"/>
  <c r="D72" i="6"/>
  <c r="C72" i="6"/>
  <c r="I61" i="6"/>
  <c r="J61" i="6"/>
  <c r="K61" i="6"/>
  <c r="G61" i="6"/>
  <c r="H61" i="6"/>
  <c r="F61" i="6"/>
  <c r="E8" i="1"/>
  <c r="D8" i="1"/>
  <c r="C12" i="1"/>
  <c r="E7" i="1"/>
  <c r="D7" i="1"/>
  <c r="C11" i="1"/>
  <c r="C22" i="1" s="1"/>
  <c r="E6" i="1"/>
  <c r="D6" i="1"/>
  <c r="E9" i="1"/>
  <c r="D9" i="1"/>
  <c r="E20" i="1"/>
  <c r="D20" i="1"/>
  <c r="E24" i="1"/>
  <c r="D24" i="1"/>
  <c r="E23" i="1"/>
  <c r="D23" i="1"/>
  <c r="D21" i="1"/>
  <c r="E28" i="1"/>
  <c r="E27" i="1"/>
  <c r="D28" i="1"/>
  <c r="D27" i="1"/>
  <c r="E26" i="1"/>
  <c r="D26" i="1"/>
  <c r="E32" i="1"/>
  <c r="E31" i="1"/>
  <c r="D32" i="1"/>
  <c r="D31" i="1"/>
  <c r="E35" i="1"/>
  <c r="D35" i="1"/>
  <c r="E36" i="1"/>
  <c r="D36" i="1"/>
  <c r="E37" i="1"/>
  <c r="D37" i="1"/>
  <c r="E49" i="1"/>
  <c r="D49" i="1"/>
  <c r="E50" i="1"/>
  <c r="D50" i="1"/>
  <c r="E51" i="1"/>
  <c r="D51" i="1"/>
  <c r="E55" i="1"/>
  <c r="D55" i="1"/>
  <c r="E54" i="1"/>
  <c r="D54" i="1"/>
  <c r="E60" i="1"/>
  <c r="D60" i="1"/>
  <c r="E58" i="1"/>
  <c r="D58" i="1"/>
  <c r="E59" i="1"/>
  <c r="D59" i="1"/>
  <c r="E47" i="1"/>
  <c r="D47" i="1"/>
  <c r="E46" i="1"/>
  <c r="D46" i="1"/>
  <c r="E44" i="1"/>
  <c r="D44" i="1"/>
  <c r="E70" i="1"/>
  <c r="E25" i="2" s="1"/>
  <c r="D70" i="1"/>
  <c r="D25" i="2" s="1"/>
  <c r="C25" i="2"/>
  <c r="E75" i="1"/>
  <c r="D75" i="1"/>
  <c r="C75" i="1"/>
  <c r="E74" i="1"/>
  <c r="D74" i="1"/>
  <c r="E68" i="1"/>
  <c r="D68" i="1"/>
  <c r="C68" i="1"/>
  <c r="C61" i="6"/>
  <c r="D61" i="6"/>
  <c r="E61" i="6"/>
  <c r="C16" i="1" l="1"/>
  <c r="C45" i="1"/>
  <c r="C62" i="1"/>
  <c r="C20" i="2" s="1"/>
  <c r="C52" i="1"/>
  <c r="C18" i="2" s="1"/>
  <c r="C6" i="2"/>
  <c r="E52" i="1"/>
  <c r="E18" i="2" s="1"/>
  <c r="C14" i="2"/>
  <c r="C29" i="1"/>
  <c r="C11" i="2" s="1"/>
  <c r="C13" i="2"/>
  <c r="C13" i="1"/>
  <c r="E40" i="1"/>
  <c r="E14" i="2" s="1"/>
  <c r="D40" i="1"/>
  <c r="D14" i="2" s="1"/>
  <c r="E39" i="1"/>
  <c r="E13" i="2" s="1"/>
  <c r="D39" i="1"/>
  <c r="D13" i="2" s="1"/>
  <c r="D63" i="1"/>
  <c r="D21" i="2" s="1"/>
  <c r="E63" i="1"/>
  <c r="E21" i="2" s="1"/>
  <c r="C63" i="1"/>
  <c r="C21" i="2" s="1"/>
  <c r="E62" i="1"/>
  <c r="E20" i="2" s="1"/>
  <c r="D62" i="1"/>
  <c r="D20" i="2" s="1"/>
  <c r="D76" i="1"/>
  <c r="D26" i="2" s="1"/>
  <c r="C76" i="1"/>
  <c r="C26" i="2" s="1"/>
  <c r="E76" i="1"/>
  <c r="E26" i="2" s="1"/>
  <c r="D33" i="1"/>
  <c r="D12" i="2" s="1"/>
  <c r="D52" i="1"/>
  <c r="D18" i="2" s="1"/>
  <c r="E56" i="1"/>
  <c r="E19" i="2" s="1"/>
  <c r="D29" i="1"/>
  <c r="D11" i="2" s="1"/>
  <c r="D56" i="1"/>
  <c r="D19" i="2" s="1"/>
  <c r="C56" i="1"/>
  <c r="C19" i="2" s="1"/>
  <c r="E29" i="1"/>
  <c r="E11" i="2" s="1"/>
  <c r="E33" i="1"/>
  <c r="E12" i="2" s="1"/>
  <c r="C33" i="1"/>
  <c r="C12" i="2" s="1"/>
  <c r="D11" i="1"/>
  <c r="D22" i="1" s="1"/>
  <c r="E11" i="1"/>
  <c r="E22" i="1" s="1"/>
  <c r="D12" i="1"/>
  <c r="D16" i="1" s="1"/>
  <c r="E12" i="1"/>
  <c r="E16" i="1" s="1"/>
  <c r="E6" i="2" l="1"/>
  <c r="D6" i="2"/>
  <c r="E45" i="1"/>
  <c r="D45" i="1"/>
  <c r="C5" i="2"/>
  <c r="C8" i="2"/>
  <c r="E13" i="1"/>
  <c r="E4" i="2" s="1"/>
  <c r="E8" i="2"/>
  <c r="D13" i="1"/>
  <c r="D4" i="2" s="1"/>
  <c r="D8" i="2"/>
  <c r="C4" i="2"/>
  <c r="C7" i="2"/>
  <c r="C27" i="2" s="1"/>
  <c r="E5" i="2"/>
  <c r="D7" i="2"/>
  <c r="D5" i="2"/>
  <c r="D27" i="2" l="1"/>
  <c r="D28" i="2"/>
  <c r="D16" i="2"/>
  <c r="E16" i="2"/>
  <c r="C15" i="2"/>
  <c r="E15" i="2"/>
  <c r="C16" i="2"/>
  <c r="D15" i="2"/>
  <c r="C9" i="2"/>
  <c r="D9" i="2"/>
  <c r="E7" i="2" l="1"/>
  <c r="E27" i="2" s="1"/>
  <c r="E9" i="2"/>
  <c r="D23" i="2"/>
  <c r="D30" i="2" s="1"/>
  <c r="H30" i="2" s="1"/>
  <c r="C23" i="2"/>
  <c r="D22" i="2"/>
  <c r="D29" i="2" s="1"/>
  <c r="H29" i="2" s="1"/>
  <c r="C22" i="2"/>
  <c r="C28" i="2"/>
  <c r="C30" i="2" l="1"/>
  <c r="G30" i="2" s="1"/>
  <c r="E28" i="2"/>
  <c r="E23" i="2"/>
  <c r="E22" i="2"/>
  <c r="E29" i="2" s="1"/>
  <c r="I29" i="2" s="1"/>
  <c r="D31" i="2"/>
  <c r="H31" i="2" s="1"/>
  <c r="C29" i="2"/>
  <c r="G29" i="2" l="1"/>
  <c r="C31" i="2"/>
  <c r="G31" i="2" s="1"/>
  <c r="E30" i="2"/>
  <c r="I30" i="2" s="1"/>
  <c r="E31" i="2" l="1"/>
  <c r="I31" i="2" s="1"/>
</calcChain>
</file>

<file path=xl/comments1.xml><?xml version="1.0" encoding="utf-8"?>
<comments xmlns="http://schemas.openxmlformats.org/spreadsheetml/2006/main">
  <authors>
    <author>Janusz, Ms. Cara (WDC)</author>
  </authors>
  <commentList>
    <comment ref="R5" authorId="0">
      <text>
        <r>
          <rPr>
            <b/>
            <sz val="9"/>
            <color indexed="81"/>
            <rFont val="Tahoma"/>
            <family val="2"/>
          </rPr>
          <t>Janusz, Ms. Cara (WDC):</t>
        </r>
        <r>
          <rPr>
            <sz val="9"/>
            <color indexed="81"/>
            <rFont val="Tahoma"/>
            <family val="2"/>
          </rPr>
          <t xml:space="preserve">
This sentence is not very clear.
I assume this means all construction of unit treatment cost inputs happen outside of this tool?
</t>
        </r>
        <r>
          <rPr>
            <b/>
            <sz val="9"/>
            <color indexed="81"/>
            <rFont val="Tahoma"/>
            <family val="2"/>
          </rPr>
          <t xml:space="preserve">
Response</t>
        </r>
        <r>
          <rPr>
            <sz val="9"/>
            <color indexed="81"/>
            <rFont val="Tahoma"/>
            <family val="2"/>
          </rPr>
          <t xml:space="preserve">: </t>
        </r>
        <r>
          <rPr>
            <i/>
            <sz val="9"/>
            <color indexed="81"/>
            <rFont val="Tahoma"/>
            <family val="2"/>
          </rPr>
          <t>Yes, P x Q per SARI/ILI case should be done outside this spreadsheet.</t>
        </r>
      </text>
    </comment>
  </commentList>
</comments>
</file>

<file path=xl/comments2.xml><?xml version="1.0" encoding="utf-8"?>
<comments xmlns="http://schemas.openxmlformats.org/spreadsheetml/2006/main">
  <authors>
    <author>Janusz, Ms. Cara (WDC)</author>
  </authors>
  <commentList>
    <comment ref="B11" authorId="0">
      <text>
        <r>
          <rPr>
            <b/>
            <sz val="9"/>
            <color indexed="81"/>
            <rFont val="Tahoma"/>
            <family val="2"/>
          </rPr>
          <t>Janusz, Ms. Cara (WDC):</t>
        </r>
        <r>
          <rPr>
            <sz val="9"/>
            <color indexed="81"/>
            <rFont val="Tahoma"/>
            <family val="2"/>
          </rPr>
          <t xml:space="preserve">
assuming all SARI cases are hospitalized. There are no parameters for health service utilization in this model. Suggest including. If not, the incidence data will need to be informed by admission records, not population based surveillance.
</t>
        </r>
        <r>
          <rPr>
            <b/>
            <sz val="9"/>
            <color indexed="81"/>
            <rFont val="Tahoma"/>
            <family val="2"/>
          </rPr>
          <t>Response:</t>
        </r>
        <r>
          <rPr>
            <sz val="9"/>
            <color indexed="81"/>
            <rFont val="Tahoma"/>
            <family val="2"/>
          </rPr>
          <t xml:space="preserve"> </t>
        </r>
        <r>
          <rPr>
            <i/>
            <sz val="9"/>
            <color indexed="81"/>
            <rFont val="Tahoma"/>
            <family val="2"/>
          </rPr>
          <t>Cost per patient of each item (i.e. med, lab) here comes from Price (P) x Resource use (Q) per SARI or ILI patient before filling out in the input worksheet.</t>
        </r>
      </text>
    </comment>
  </commentList>
</comments>
</file>

<file path=xl/sharedStrings.xml><?xml version="1.0" encoding="utf-8"?>
<sst xmlns="http://schemas.openxmlformats.org/spreadsheetml/2006/main" count="864" uniqueCount="557">
  <si>
    <t>Explanation</t>
  </si>
  <si>
    <t>Out-patient visit</t>
  </si>
  <si>
    <t>Number fo death cases</t>
  </si>
  <si>
    <t>Death</t>
  </si>
  <si>
    <t>Central value</t>
  </si>
  <si>
    <t>Lower bound</t>
  </si>
  <si>
    <t>Upper bound</t>
  </si>
  <si>
    <t>Toolkit for estimating economic burden of seasonal influenza</t>
  </si>
  <si>
    <t>Index year</t>
  </si>
  <si>
    <t>Estimated period</t>
  </si>
  <si>
    <t>Currency unit</t>
  </si>
  <si>
    <t>Ex_rate</t>
  </si>
  <si>
    <t>Local currency of country should be specified</t>
  </si>
  <si>
    <t>Population size (person)</t>
  </si>
  <si>
    <t>Country name</t>
  </si>
  <si>
    <t>Note: If the estimated unit cost is prior to the index year, it must be adjusted to the index year's value</t>
  </si>
  <si>
    <t>Number of symptomatic informal-care cases</t>
  </si>
  <si>
    <t>For sensivity analysis</t>
  </si>
  <si>
    <t>Number of infected cases</t>
  </si>
  <si>
    <t>Cost of drugs and medical supplies per SARI case</t>
  </si>
  <si>
    <t>Cost of diagnostics tests per SARI case</t>
  </si>
  <si>
    <t>Length of stay on average per SARI admission (days)</t>
  </si>
  <si>
    <t>Cost per hospital bed-day</t>
  </si>
  <si>
    <t>Productivity losses</t>
  </si>
  <si>
    <t>Number of caregivers for SARI patient on average (person)</t>
  </si>
  <si>
    <t>Proportion of SARI patients who need caregivers</t>
  </si>
  <si>
    <t>Cost of out-of-pocket</t>
  </si>
  <si>
    <t>Cost of out-of-pocket per SARI patient</t>
  </si>
  <si>
    <t>Cost of out-of-pocket per caregiver who takes care of SARI patient</t>
  </si>
  <si>
    <t>Total out-of-pocket costs per SARI patient</t>
  </si>
  <si>
    <t>Proportion of ILI patients who need caregivers</t>
  </si>
  <si>
    <t>Number of caregivers for ILI patient on average (person)</t>
  </si>
  <si>
    <t>Total out-of-pocket costs per ILI patient</t>
  </si>
  <si>
    <t>Cost of diagnostics tests per ILI case</t>
  </si>
  <si>
    <t>Cost of drugs and medical supplies per ILI case</t>
  </si>
  <si>
    <t>Cost per out-patient visit</t>
  </si>
  <si>
    <t>Treatment unit cost</t>
  </si>
  <si>
    <t xml:space="preserve">Total costs per out-patient ILI patient </t>
  </si>
  <si>
    <t>Cost of out-of-pocket per ILI patient</t>
  </si>
  <si>
    <t>Cost of out-of-pocket per caregiver who takes care of ILI patient</t>
  </si>
  <si>
    <t>Workday or time loss on average of ILI caregiver (days)</t>
  </si>
  <si>
    <t>Workday or time loss on average of SARI caregiver (days)</t>
  </si>
  <si>
    <t>Parameter name</t>
  </si>
  <si>
    <t>Economic burden estimation results</t>
  </si>
  <si>
    <t>SARI cases</t>
  </si>
  <si>
    <t>ILI cases</t>
  </si>
  <si>
    <t>Death cases</t>
  </si>
  <si>
    <t>Baseline data</t>
  </si>
  <si>
    <t>Population and Baseline data</t>
  </si>
  <si>
    <t>Informal care visit</t>
  </si>
  <si>
    <t>No caregiver needed for informal care visit is assumed</t>
  </si>
  <si>
    <t>Total costs per out-patient ILI patient who seek informal care</t>
  </si>
  <si>
    <t>No out-of-pocket costs for informal care visit is assumed</t>
  </si>
  <si>
    <t>Economic burden from SARI cases</t>
  </si>
  <si>
    <t>Economic burden from ILI cases</t>
  </si>
  <si>
    <t>Economic burden from ILI cases who seek informal care</t>
  </si>
  <si>
    <t>SARI</t>
  </si>
  <si>
    <t>ILI</t>
  </si>
  <si>
    <t>Informal care</t>
  </si>
  <si>
    <t>Total economic burden</t>
  </si>
  <si>
    <t>Total indirect costs per out-patient ILI case</t>
  </si>
  <si>
    <t>Afghanistan</t>
  </si>
  <si>
    <t>Albania</t>
  </si>
  <si>
    <t>Algeria</t>
  </si>
  <si>
    <t>Andorra</t>
  </si>
  <si>
    <t>Angola</t>
  </si>
  <si>
    <t>Antigua and Barbuda</t>
  </si>
  <si>
    <t>Argentina</t>
  </si>
  <si>
    <t>Armenia</t>
  </si>
  <si>
    <t>Botswana</t>
  </si>
  <si>
    <t>Brazil</t>
  </si>
  <si>
    <t>Bulgaria</t>
  </si>
  <si>
    <t>Burkina Faso</t>
  </si>
  <si>
    <t>Burundi</t>
  </si>
  <si>
    <t>Cambodia</t>
  </si>
  <si>
    <t>Cameroon</t>
  </si>
  <si>
    <t>Canada</t>
  </si>
  <si>
    <t>Cape Verde</t>
  </si>
  <si>
    <t>Central African Republic</t>
  </si>
  <si>
    <t>Chad</t>
  </si>
  <si>
    <t>Chile</t>
  </si>
  <si>
    <t>China</t>
  </si>
  <si>
    <t>Colombia</t>
  </si>
  <si>
    <t>Comoros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</si>
  <si>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</si>
  <si>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</si>
  <si>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</si>
  <si>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</si>
  <si>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</si>
  <si>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</si>
  <si>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</si>
  <si>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</si>
  <si>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</si>
  <si>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</si>
  <si>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</si>
  <si>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</si>
  <si>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</si>
  <si>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</si>
  <si>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</si>
  <si>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</si>
  <si>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</si>
  <si>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</si>
  <si>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</si>
  <si>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</si>
  <si>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</si>
  <si>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</si>
  <si>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</si>
  <si>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</si>
  <si>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</si>
  <si>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</si>
  <si>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</si>
  <si>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</si>
  <si>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</si>
  <si>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</si>
  <si>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</si>
  <si>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</si>
  <si>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</si>
  <si>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</si>
  <si>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</si>
  <si>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</si>
  <si>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</si>
  <si>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Iraq</t>
  </si>
  <si>
    <t>Ireland</t>
  </si>
  <si>
    <t>Israel</t>
  </si>
  <si>
    <t>Italy</t>
  </si>
  <si>
    <t>Jamaica</t>
  </si>
  <si>
    <t>Japan</t>
  </si>
  <si>
    <t>Jordan</t>
  </si>
  <si>
    <t>Kazakhstan</t>
  </si>
  <si>
    <t>Kenya</t>
  </si>
  <si>
    <t>Kiribati</t>
  </si>
  <si>
    <t>Kuwait</t>
  </si>
  <si>
    <t>Kyrgyzstan</t>
  </si>
  <si>
    <t>Latvia</t>
  </si>
  <si>
    <t>Lebanon</t>
  </si>
  <si>
    <t>Lesotho</t>
  </si>
  <si>
    <t>Liberia</t>
  </si>
  <si>
    <t>Lithuania</t>
  </si>
  <si>
    <t>Luxembourg</t>
  </si>
  <si>
    <t>Madagascar</t>
  </si>
  <si>
    <t>Malawi</t>
  </si>
  <si>
    <t>Malaysia</t>
  </si>
  <si>
    <t>Maldives</t>
  </si>
  <si>
    <t>Mali</t>
  </si>
  <si>
    <t>Malta</t>
  </si>
  <si>
    <t>Mauritania</t>
  </si>
  <si>
    <t>Mauritius</t>
  </si>
  <si>
    <t>Mexico</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</si>
  <si>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</si>
  <si>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</si>
  <si>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</si>
  <si>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</si>
  <si>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</si>
  <si>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</si>
  <si>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</si>
  <si>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</si>
  <si>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</si>
  <si>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</si>
  <si>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</si>
  <si>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</si>
  <si>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</si>
  <si>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</si>
  <si>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</si>
  <si>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</si>
  <si>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</si>
  <si>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Panama</t>
  </si>
  <si>
    <t>Papua New Guinea</t>
  </si>
  <si>
    <t>Paraguay</t>
  </si>
  <si>
    <t>Peru</t>
  </si>
  <si>
    <t>Philippines</t>
  </si>
  <si>
    <t>Poland</t>
  </si>
  <si>
    <t>Portugal</t>
  </si>
  <si>
    <t>Qatar</t>
  </si>
  <si>
    <t>Romania</t>
  </si>
  <si>
    <t>Rwanda</t>
  </si>
  <si>
    <t>Samoa</t>
  </si>
  <si>
    <t>San Marino</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</si>
  <si>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</si>
  <si>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</si>
  <si>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</si>
  <si>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</si>
  <si>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</si>
  <si>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</si>
  <si>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</si>
  <si>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</si>
  <si>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</si>
  <si>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</si>
  <si>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</si>
  <si>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</si>
  <si>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</si>
  <si>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</si>
  <si>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</si>
  <si>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</si>
  <si>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</si>
  <si>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</si>
  <si>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Tajikistan</t>
  </si>
  <si>
    <t>Thailand</t>
  </si>
  <si>
    <t>Togo</t>
  </si>
  <si>
    <t>Tonga</t>
  </si>
  <si>
    <t>Trinidad and Tobago</t>
  </si>
  <si>
    <t>Tunisia</t>
  </si>
  <si>
    <t>Turkey</t>
  </si>
  <si>
    <t>Turkmenistan</t>
  </si>
  <si>
    <t>Tuvalu</t>
  </si>
  <si>
    <t>Uganda</t>
  </si>
  <si>
    <t>Ukraine</t>
  </si>
  <si>
    <t>United Arab Emirates</t>
  </si>
  <si>
    <t>United Kingdom</t>
  </si>
  <si>
    <t>Uruguay</t>
  </si>
  <si>
    <t>Uzbekistan</t>
  </si>
  <si>
    <t>Vanuatu</t>
  </si>
  <si>
    <t>Yemen</t>
  </si>
  <si>
    <t>Zambia</t>
  </si>
  <si>
    <t>Zimbabwe</t>
  </si>
  <si>
    <t>Afghani</t>
  </si>
  <si>
    <t>Lek</t>
  </si>
  <si>
    <t>Dinar</t>
  </si>
  <si>
    <t>Euro</t>
  </si>
  <si>
    <t>New Kwanza</t>
  </si>
  <si>
    <t>East Caribbean dollar</t>
  </si>
  <si>
    <t>Peso</t>
  </si>
  <si>
    <t>Dram</t>
  </si>
  <si>
    <t>Australian dollar</t>
  </si>
  <si>
    <t>Manat</t>
  </si>
  <si>
    <t>CFA Franc</t>
  </si>
  <si>
    <t>Pula</t>
  </si>
  <si>
    <t>Real</t>
  </si>
  <si>
    <t>Brunei</t>
  </si>
  <si>
    <t>Brunei dollar</t>
  </si>
  <si>
    <t>Lev</t>
  </si>
  <si>
    <t>Burundi franc</t>
  </si>
  <si>
    <t>Riel</t>
  </si>
  <si>
    <t>Canadian dollar</t>
  </si>
  <si>
    <t>Cape Verdean escudo</t>
  </si>
  <si>
    <t>Chilean Peso</t>
  </si>
  <si>
    <t>Yuan/Renminbi</t>
  </si>
  <si>
    <t>Colombian Peso</t>
  </si>
  <si>
    <t>Franc</t>
  </si>
  <si>
    <t>Congo, Democratic Republic of the</t>
  </si>
  <si>
    <t>Congolese franc</t>
  </si>
  <si>
    <t>Congo, Republic of</t>
  </si>
  <si>
    <t>Colón</t>
  </si>
  <si>
    <t>Kuna</t>
  </si>
  <si>
    <t>Cuban Peso</t>
  </si>
  <si>
    <t>Cyprus pound</t>
  </si>
  <si>
    <t>Koruna</t>
  </si>
  <si>
    <t>Krone</t>
  </si>
  <si>
    <t>Djibouti franc</t>
  </si>
  <si>
    <t>Dominican Peso</t>
  </si>
  <si>
    <t>East Timor</t>
  </si>
  <si>
    <t>U.S. dollar</t>
  </si>
  <si>
    <t>Egyptian pound</t>
  </si>
  <si>
    <t>Colón; U.S. dollar</t>
  </si>
  <si>
    <t>Nakfa</t>
  </si>
  <si>
    <t>Kroon</t>
  </si>
  <si>
    <t>Birr</t>
  </si>
  <si>
    <t>Fiji dollar</t>
  </si>
  <si>
    <t>Euro (formerly markka)</t>
  </si>
  <si>
    <t>Euro (formerly French franc)</t>
  </si>
  <si>
    <t>Dalasi</t>
  </si>
  <si>
    <t>Lari</t>
  </si>
  <si>
    <t>Euro (formerly Deutsche mark)</t>
  </si>
  <si>
    <t>Cedi</t>
  </si>
  <si>
    <t>Euro (formerly drachma)</t>
  </si>
  <si>
    <t>Quetzal</t>
  </si>
  <si>
    <t>Guinean franc</t>
  </si>
  <si>
    <t>Guyanese dollar</t>
  </si>
  <si>
    <t>Gourde</t>
  </si>
  <si>
    <t>Lempira</t>
  </si>
  <si>
    <t>Forint</t>
  </si>
  <si>
    <t>Icelandic króna</t>
  </si>
  <si>
    <t>Rupee</t>
  </si>
  <si>
    <t>Rupiah</t>
  </si>
  <si>
    <t>Iran</t>
  </si>
  <si>
    <t>Rial</t>
  </si>
  <si>
    <t>Euro (formerly Irish pound [punt])</t>
  </si>
  <si>
    <t>Shekel</t>
  </si>
  <si>
    <t>Euro (formerly lira)</t>
  </si>
  <si>
    <t>Jamaican dollar</t>
  </si>
  <si>
    <t>Yen</t>
  </si>
  <si>
    <t>Jordanian dinar</t>
  </si>
  <si>
    <t>Tenge</t>
  </si>
  <si>
    <t>Kenya shilling</t>
  </si>
  <si>
    <t>Korea, North</t>
  </si>
  <si>
    <t>Won</t>
  </si>
  <si>
    <t>Korea, South</t>
  </si>
  <si>
    <t>Kuwaiti dinar</t>
  </si>
  <si>
    <t>Som</t>
  </si>
  <si>
    <t>Laos</t>
  </si>
  <si>
    <t>New Kip</t>
  </si>
  <si>
    <t>Lats</t>
  </si>
  <si>
    <t>Lebanese pound</t>
  </si>
  <si>
    <t>Maluti</t>
  </si>
  <si>
    <t>Liberian dollar</t>
  </si>
  <si>
    <t>Libya</t>
  </si>
  <si>
    <t>Libyan dinar</t>
  </si>
  <si>
    <t>Liechtenstein</t>
  </si>
  <si>
    <t>Swiss franc</t>
  </si>
  <si>
    <t>Litas</t>
  </si>
  <si>
    <t>Euro (formerly Luxembourg franc)</t>
  </si>
  <si>
    <t>Macedonia</t>
  </si>
  <si>
    <t>Denar</t>
  </si>
  <si>
    <t>Malagasy franc</t>
  </si>
  <si>
    <t>Kwacha</t>
  </si>
  <si>
    <t>Ringgit</t>
  </si>
  <si>
    <t>Rufiya</t>
  </si>
  <si>
    <t>Ouguiya</t>
  </si>
  <si>
    <t>Mauritian rupee</t>
  </si>
  <si>
    <t>Mexican peso</t>
  </si>
  <si>
    <t>Moldova</t>
  </si>
  <si>
    <t>Leu</t>
  </si>
  <si>
    <t>Tugrik</t>
  </si>
  <si>
    <t>Dirham</t>
  </si>
  <si>
    <t>Metical</t>
  </si>
  <si>
    <t>Kyat</t>
  </si>
  <si>
    <t>Namibian dollar</t>
  </si>
  <si>
    <t>Nepalese rupee</t>
  </si>
  <si>
    <t>Euro (formerly guilder)</t>
  </si>
  <si>
    <t>New Zealand dollar</t>
  </si>
  <si>
    <t>Gold cordoba</t>
  </si>
  <si>
    <t>Naira</t>
  </si>
  <si>
    <t>Norwegian krone</t>
  </si>
  <si>
    <t>Omani rial</t>
  </si>
  <si>
    <t>Pakistan rupee</t>
  </si>
  <si>
    <t>Palestinian State (proposed)</t>
  </si>
  <si>
    <t>New Israeli shekels, Jordanian dinars, U.S. dollars</t>
  </si>
  <si>
    <t>balboa; U.S. dollar</t>
  </si>
  <si>
    <t>Kina</t>
  </si>
  <si>
    <t>Guaraní</t>
  </si>
  <si>
    <t>Nuevo sol (1991)</t>
  </si>
  <si>
    <t>Zloty</t>
  </si>
  <si>
    <t>Euro (formerly escudo)</t>
  </si>
  <si>
    <t>Qatari riyal</t>
  </si>
  <si>
    <t>Russia</t>
  </si>
  <si>
    <t>Ruble</t>
  </si>
  <si>
    <t>Rwanda franc</t>
  </si>
  <si>
    <t>St. Kitts and Nevis</t>
  </si>
  <si>
    <t>St. Lucia</t>
  </si>
  <si>
    <t>St. Vincent and the Grenadines</t>
  </si>
  <si>
    <t>Tala</t>
  </si>
  <si>
    <t>São Tomé and Príncipe</t>
  </si>
  <si>
    <t>Dobra</t>
  </si>
  <si>
    <t>Riyal</t>
  </si>
  <si>
    <t>Yugoslav new dinar. In Kosovo both the euro and the Yugoslav dinar are legal</t>
  </si>
  <si>
    <t>Seychelles rupee</t>
  </si>
  <si>
    <t>Leone</t>
  </si>
  <si>
    <t>Singapore dollar</t>
  </si>
  <si>
    <t>Slovenian tolar; euro (as of 1/1/07)</t>
  </si>
  <si>
    <t>Solomon Islands dollar</t>
  </si>
  <si>
    <t>Somali shilling</t>
  </si>
  <si>
    <t>Rand</t>
  </si>
  <si>
    <t>Euro (formerly peseta)</t>
  </si>
  <si>
    <t>Sri Lanka rupee</t>
  </si>
  <si>
    <t>Surinamese dollar</t>
  </si>
  <si>
    <t>Lilangeni</t>
  </si>
  <si>
    <t>Krona</t>
  </si>
  <si>
    <t>Syria</t>
  </si>
  <si>
    <t>Syrian pound</t>
  </si>
  <si>
    <t>Taiwan</t>
  </si>
  <si>
    <t>Taiwan dollar</t>
  </si>
  <si>
    <t>somoni</t>
  </si>
  <si>
    <t>Tanzania</t>
  </si>
  <si>
    <t>Tanzanian shilling</t>
  </si>
  <si>
    <t>baht</t>
  </si>
  <si>
    <t>Pa'anga</t>
  </si>
  <si>
    <t>Trinidad and Tobago dollar</t>
  </si>
  <si>
    <t>Tunisian dinar</t>
  </si>
  <si>
    <t>Turkish lira (YTL)</t>
  </si>
  <si>
    <t>Ugandan new shilling</t>
  </si>
  <si>
    <t>Hryvna</t>
  </si>
  <si>
    <t>U.A.E. dirham</t>
  </si>
  <si>
    <t>Pound sterling (£)</t>
  </si>
  <si>
    <t>United States</t>
  </si>
  <si>
    <t>dollar</t>
  </si>
  <si>
    <t>Uruguay peso</t>
  </si>
  <si>
    <t>Uzbekistani sum</t>
  </si>
  <si>
    <t>Vatu</t>
  </si>
  <si>
    <t>Vatican City (Holy See)</t>
  </si>
  <si>
    <t>Venezuela</t>
  </si>
  <si>
    <t>Bolivar</t>
  </si>
  <si>
    <t>Vietnam</t>
  </si>
  <si>
    <t>Dong</t>
  </si>
  <si>
    <t>Western Sahara (proposed state)</t>
  </si>
  <si>
    <t>Zimbabwean dollar</t>
  </si>
  <si>
    <t>Informal-care cases</t>
  </si>
  <si>
    <t>Indirect costs only</t>
  </si>
  <si>
    <t>Indirect costs</t>
  </si>
  <si>
    <t>Direct costs</t>
  </si>
  <si>
    <t>Mean</t>
  </si>
  <si>
    <t>US$ Conversion</t>
  </si>
  <si>
    <t>Mean (USD)</t>
  </si>
  <si>
    <t>Proportion of ILI cases who develop symptoms, but seeking care in informal sector 
(self-care i.e., over-the-counter drugs)</t>
  </si>
  <si>
    <t>Exchange rate per 1 US dollar of the index year should be specified and source is needed</t>
  </si>
  <si>
    <t>Data source guidance</t>
  </si>
  <si>
    <t>Data source details (user defined)</t>
  </si>
  <si>
    <t>Warning!</t>
  </si>
  <si>
    <t>Ministry of labour</t>
  </si>
  <si>
    <t>Actual income</t>
  </si>
  <si>
    <t>Average earning at that age</t>
  </si>
  <si>
    <t>Minimum wage rate</t>
  </si>
  <si>
    <t>Domestic and reliable disease burden estimation</t>
  </si>
  <si>
    <t>Domestic and reliable data</t>
  </si>
  <si>
    <t>Domestic and reliable data or "expert opinion"</t>
  </si>
  <si>
    <t>Workday or time loss on average of SARI patient (days)</t>
  </si>
  <si>
    <t>Workday or time loss on average of ILI patient who seek informal care (days)</t>
  </si>
  <si>
    <t>Previous or available local study(ies)</t>
  </si>
  <si>
    <t>Electronic local medical database analysis</t>
  </si>
  <si>
    <t>Retrospective local medical chart review</t>
  </si>
  <si>
    <t>Expert opinion</t>
  </si>
  <si>
    <t>Interviewed questionnaire</t>
  </si>
  <si>
    <t>Prospective study (primary data collection)</t>
  </si>
  <si>
    <t>Warning!: Typing value(s) directly into these cells will overwrite the formula</t>
  </si>
  <si>
    <t>Total indirect costs per out-patient ILI case who seeks informal care</t>
  </si>
  <si>
    <t>Workday or time loss on average of ILI patient (days)</t>
  </si>
  <si>
    <t>WHO-CHOICE</t>
  </si>
  <si>
    <t>0-&lt;6 months</t>
  </si>
  <si>
    <t>6 mo-&lt;1 year</t>
  </si>
  <si>
    <t>1-&lt;2 years</t>
  </si>
  <si>
    <t>2-&lt;5 years</t>
  </si>
  <si>
    <t>5-&lt;15 years</t>
  </si>
  <si>
    <t>15-&lt;50 years</t>
  </si>
  <si>
    <t>50-&lt;65 years</t>
  </si>
  <si>
    <t>Population</t>
  </si>
  <si>
    <t>Incidence rate of influenza-associated SARI per 100,000 population of selected age group</t>
  </si>
  <si>
    <t>Incidence rate of influenza-associated ILI per 100,000 population of selected age group</t>
  </si>
  <si>
    <t>Case fatality ratio due to influenza-associated SARI</t>
  </si>
  <si>
    <t>Code</t>
  </si>
  <si>
    <t xml:space="preserve">Total costs per hospitalised SARI patient </t>
  </si>
  <si>
    <t>Total indirect costs per hospitalised SARI patient (premature death excluded)</t>
  </si>
  <si>
    <t>For age-group</t>
  </si>
  <si>
    <t>Total indirect costs per hospitalised SARI patient (excluded premature death)</t>
  </si>
  <si>
    <t>Total indirect costs per hospitalised SARI caregiver</t>
  </si>
  <si>
    <t>Total indirect costs per out-patient ILI caregiver</t>
  </si>
  <si>
    <t>SARI caregivers</t>
  </si>
  <si>
    <t>ILI caregivers</t>
  </si>
  <si>
    <t>No consideration of age group</t>
  </si>
  <si>
    <t>Inloss (Income loss per day)</t>
  </si>
  <si>
    <t>Average age of patients and caregivers</t>
  </si>
  <si>
    <t>Income loss per day of ILI patient who seek informal care</t>
  </si>
  <si>
    <t>Income loss per day of ILI caregiver</t>
  </si>
  <si>
    <t>Income loss per day of ILI patient</t>
  </si>
  <si>
    <t>Income loss per day of SARI patient</t>
  </si>
  <si>
    <t>Income loss per day of SARI caregiver</t>
  </si>
  <si>
    <t>Length of stay</t>
  </si>
  <si>
    <t>SARI incidence</t>
  </si>
  <si>
    <t>Case-fatality ratio</t>
  </si>
  <si>
    <t>Informal-care proportion</t>
  </si>
  <si>
    <t>Cost of bed-day</t>
  </si>
  <si>
    <t>Cost of drugs 1</t>
  </si>
  <si>
    <t>Cost of diagnostics 1</t>
  </si>
  <si>
    <t>Cost of out-of-pocket 1B</t>
  </si>
  <si>
    <t>Time loss 1A</t>
  </si>
  <si>
    <t>Time loss 1B</t>
  </si>
  <si>
    <t>Cost of OP visit</t>
  </si>
  <si>
    <t>Cost of drugs 2</t>
  </si>
  <si>
    <t>Cost of diagnostics 2</t>
  </si>
  <si>
    <t>Cost of out-of-pocket 2A</t>
  </si>
  <si>
    <t>Cost of out-of-pocket 2B</t>
  </si>
  <si>
    <t>Time loss 2A</t>
  </si>
  <si>
    <t>Cost of informal care</t>
  </si>
  <si>
    <t>Time loss 2B</t>
  </si>
  <si>
    <t>Time loss 3A</t>
  </si>
  <si>
    <t>In-patient</t>
  </si>
  <si>
    <t>Out-patient</t>
  </si>
  <si>
    <t>Informal case</t>
  </si>
  <si>
    <t>Number of in-patient influenza-associated severe acute respiratory infection (SARI) cases</t>
  </si>
  <si>
    <t>Number of out-patient influenza-associated influenza-like illness (ILI) cases</t>
  </si>
  <si>
    <t>Proprotion of carer 1</t>
  </si>
  <si>
    <t>Number of Carer 1</t>
  </si>
  <si>
    <t>Age 1A</t>
  </si>
  <si>
    <t>Age 1B</t>
  </si>
  <si>
    <t>Proprotion of carer 2</t>
  </si>
  <si>
    <t>Age 2A</t>
  </si>
  <si>
    <t>Age 2B</t>
  </si>
  <si>
    <t>Age 3A</t>
  </si>
  <si>
    <t>Not applicable</t>
  </si>
  <si>
    <t>Indirect costs 2A</t>
  </si>
  <si>
    <t>Indirect costs 2B</t>
  </si>
  <si>
    <t>Population size of each catchment area</t>
  </si>
  <si>
    <t>Disease burden inputs</t>
  </si>
  <si>
    <t>Out-patient visit inputs</t>
  </si>
  <si>
    <t>Cost of out-of-pocket 1A</t>
  </si>
  <si>
    <t>Productivity loss inputs</t>
  </si>
  <si>
    <t>Age inputs</t>
  </si>
  <si>
    <t>Incidence rate of influenza-associated severe acute respiratory infection (SARI) per 100,000 population of selected age group</t>
  </si>
  <si>
    <t>Incidence rate of influenza-associated influenza-like illness (ILI) per 100,000 population of selected age group</t>
  </si>
  <si>
    <t>Informal care visit inputs</t>
  </si>
  <si>
    <t>Income loss 3A</t>
  </si>
  <si>
    <t>Indirect costs 3A</t>
  </si>
  <si>
    <t>Income loss 2A</t>
  </si>
  <si>
    <t>Income loss 2B</t>
  </si>
  <si>
    <t>Out-of-pocket cost 2A</t>
  </si>
  <si>
    <t>Out-of-pocket cost 2B</t>
  </si>
  <si>
    <t>Out-of-pocket ILI</t>
  </si>
  <si>
    <t>Out-of-pocket cost 1B</t>
  </si>
  <si>
    <t>Out-of-pocket cost 1A</t>
  </si>
  <si>
    <t>Out-of-pocket SARI</t>
  </si>
  <si>
    <t>Income loss 1A</t>
  </si>
  <si>
    <t>Income loss 1B</t>
  </si>
  <si>
    <t>Indirect costs 1B</t>
  </si>
  <si>
    <t>Indirect costs 1A</t>
  </si>
  <si>
    <t>Treatment cost SARI</t>
  </si>
  <si>
    <t>Number of Carer 2</t>
  </si>
  <si>
    <t>Treatment cost ILI</t>
  </si>
  <si>
    <t>Description</t>
  </si>
  <si>
    <t>Australia</t>
  </si>
  <si>
    <t>Austria</t>
  </si>
  <si>
    <t>Euro (formerly schilling)</t>
  </si>
  <si>
    <t>Azerbaijan</t>
  </si>
  <si>
    <t>Bahamas</t>
  </si>
  <si>
    <t>Bahamian dollar</t>
  </si>
  <si>
    <t>Bahrain</t>
  </si>
  <si>
    <t>Bahrain dinar</t>
  </si>
  <si>
    <t>Bangladesh</t>
  </si>
  <si>
    <t>Taka</t>
  </si>
  <si>
    <t>Barbados</t>
  </si>
  <si>
    <t>Barbados dollar</t>
  </si>
  <si>
    <t>Belize</t>
  </si>
  <si>
    <t>Belize dollar</t>
  </si>
  <si>
    <t>Bhutan</t>
  </si>
  <si>
    <t>Ngultrum</t>
  </si>
  <si>
    <t>Bolivia</t>
  </si>
  <si>
    <t>Boliviano</t>
  </si>
  <si>
    <t>Bosnia and Herzegovina</t>
  </si>
  <si>
    <t>Marka</t>
  </si>
  <si>
    <t>Palau</t>
  </si>
  <si>
    <t>U.S. dollar used</t>
  </si>
  <si>
    <r>
      <t>Months (specify time period as DD/MM/YY to DD/MM/YY: ..</t>
    </r>
    <r>
      <rPr>
        <sz val="12.5"/>
        <color rgb="FFFF0000"/>
        <rFont val="Calibri"/>
        <family val="2"/>
        <scheme val="minor"/>
      </rPr>
      <t>1</t>
    </r>
    <r>
      <rPr>
        <sz val="12.5"/>
        <color rgb="FF0000FF"/>
        <rFont val="Calibri"/>
        <family val="2"/>
        <scheme val="minor"/>
      </rPr>
      <t>../..</t>
    </r>
    <r>
      <rPr>
        <sz val="12.5"/>
        <color rgb="FFFF0000"/>
        <rFont val="Calibri"/>
        <family val="2"/>
        <scheme val="minor"/>
      </rPr>
      <t>01</t>
    </r>
    <r>
      <rPr>
        <sz val="12.5"/>
        <color rgb="FF0000FF"/>
        <rFont val="Calibri"/>
        <family val="2"/>
        <scheme val="minor"/>
      </rPr>
      <t>../..</t>
    </r>
    <r>
      <rPr>
        <sz val="12.5"/>
        <color rgb="FFFF0000"/>
        <rFont val="Calibri"/>
        <family val="2"/>
        <scheme val="minor"/>
      </rPr>
      <t>2013</t>
    </r>
    <r>
      <rPr>
        <sz val="12.5"/>
        <color rgb="FF0000FF"/>
        <rFont val="Calibri"/>
        <family val="2"/>
        <scheme val="minor"/>
      </rPr>
      <t>.. To ..</t>
    </r>
    <r>
      <rPr>
        <sz val="12.5"/>
        <color rgb="FFFF0000"/>
        <rFont val="Calibri"/>
        <family val="2"/>
        <scheme val="minor"/>
      </rPr>
      <t>31</t>
    </r>
    <r>
      <rPr>
        <sz val="12.5"/>
        <color rgb="FF0000FF"/>
        <rFont val="Calibri"/>
        <family val="2"/>
        <scheme val="minor"/>
      </rPr>
      <t>../..</t>
    </r>
    <r>
      <rPr>
        <sz val="12.5"/>
        <color rgb="FFFF0000"/>
        <rFont val="Calibri"/>
        <family val="2"/>
        <scheme val="minor"/>
      </rPr>
      <t>12</t>
    </r>
    <r>
      <rPr>
        <sz val="12.5"/>
        <color rgb="FF0000FF"/>
        <rFont val="Calibri"/>
        <family val="2"/>
        <scheme val="minor"/>
      </rPr>
      <t>../..</t>
    </r>
    <r>
      <rPr>
        <sz val="12.5"/>
        <color rgb="FFFF0000"/>
        <rFont val="Calibri"/>
        <family val="2"/>
        <scheme val="minor"/>
      </rPr>
      <t>2013</t>
    </r>
    <r>
      <rPr>
        <sz val="12.5"/>
        <color rgb="FF0000FF"/>
        <rFont val="Calibri"/>
        <family val="2"/>
        <scheme val="minor"/>
      </rPr>
      <t>.. ; 
specific for each country or catchment area)</t>
    </r>
  </si>
  <si>
    <t>Remark</t>
  </si>
  <si>
    <t>Average age (years) of ILI patients who seek informal care for income loss by age-specific average earning, if needed</t>
  </si>
  <si>
    <t>Average age (years) of ILI caregivers for computing income loss by age-specific average earning, if needed</t>
  </si>
  <si>
    <t>Average age (years) of ILI patients for computing income loss by age-specific average earning, if needed</t>
  </si>
  <si>
    <t>Average age (years) of SARI patients for computing income loss by age-specific average earning, if needed</t>
  </si>
  <si>
    <t>Average age (years) of SARI patients for computing income loss</t>
  </si>
  <si>
    <t>Average age (years) of SARI carers for computing income loss</t>
  </si>
  <si>
    <t>Average age (years) of ILI patients for computing income loss</t>
  </si>
  <si>
    <t>Average age (years) of ILI caregivers for computing income loss</t>
  </si>
  <si>
    <t>Average age (years) of ILI patients who seek informal care for income loss</t>
  </si>
  <si>
    <t>For patient</t>
  </si>
  <si>
    <t>For caregiver</t>
  </si>
  <si>
    <t>ILI incidence</t>
  </si>
  <si>
    <t>Income loss of SARI patient per day</t>
  </si>
  <si>
    <t>Income loss of SARI caregiver per day</t>
  </si>
  <si>
    <t>Income loss of ILI patient per day</t>
  </si>
  <si>
    <t>Income loss of ILI caregiver per day</t>
  </si>
  <si>
    <t>In-patient inputs</t>
  </si>
  <si>
    <t>In-patient  visit</t>
  </si>
  <si>
    <t>Percent of cases using informal care</t>
  </si>
  <si>
    <t>Cost of outpatient visit</t>
  </si>
  <si>
    <t>≥65 years</t>
  </si>
  <si>
    <t>Proprotion of caregiver 1</t>
  </si>
  <si>
    <t>Proprotion of caregiver 2</t>
  </si>
  <si>
    <t>Average age (years) of SARI caregivers for computing income loss by age-specific average earning, if needed</t>
  </si>
  <si>
    <t>Age category</t>
  </si>
  <si>
    <t>Specified below</t>
  </si>
  <si>
    <t>Age category / Age group</t>
  </si>
  <si>
    <t>Age group should be selected and AGE-SPECIFIC input parameters should be filled in the "Input" worksheet. Categories of age group can be customized by the users by entering the range of age group as needed in cell Q2-Q9 (Blue Cells)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</si>
</sst>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3" formatCode="_-* #,##0.00_-;\-* #,##0.00_-;_-* &quot;-&quot;??_-;_-@_-"/>
    <numFmt numFmtId="164" formatCode="_(* #,##0_);_(* \(#,##0\);_(* &quot;-&quot;_);_(@_)"/>
    <numFmt numFmtId="165" formatCode="_-* #,##0_-;\-* #,##0_-;_-* &quot;-&quot;??_-;_-@_-"/>
    <numFmt numFmtId="166" formatCode="_-* #,##0.000_-;\-* #,##0.000_-;_-* &quot;-&quot;??_-;_-@_-"/>
    <numFmt numFmtId="167" formatCode="_-* #,##0.00_-;\-* #,##0.00_-;_-* &quot;-&quot;_-;_-@_-"/>
    <numFmt numFmtId="168" formatCode="_-* #,##0.000_-;\-* #,##0.000_-;_-* &quot;-&quot;_-;_-@_-"/>
    <numFmt numFmtId="169" formatCode="#,##0.00_ ;\-#,##0.00\ "/>
    <numFmt numFmtId="170" formatCode="_-* #,##0.0_-;\-* #,##0.0_-;_-* &quot;-&quot;??_-;_-@_-"/>
    <numFmt numFmtId="171" formatCode="_(* #,##0_);_(* \(#,##0\);_(* &quot;-&quot;??_);_(@_)"/>
  </numFmts>
  <fonts count="71">
    <font>
      <sz val="11"/>
      <color theme="1"/>
      <name val="Calibri"/>
      <family val="2"/>
      <charset val="222"/>
      <scheme val="minor"/>
    </font>
    <font>
      <b/>
      <sz val="11"/>
      <color theme="1"/>
      <name val="Calibri"/>
      <family val="2"/>
      <scheme val="minor"/>
    </font>
    <font>
      <b/>
      <sz val="16"/>
      <color theme="1"/>
      <name val="Calibri"/>
      <family val="2"/>
      <scheme val="minor"/>
    </font>
    <font>
      <sz val="10.5"/>
      <color theme="1"/>
      <name val="Calibri"/>
      <family val="2"/>
      <charset val="222"/>
      <scheme val="minor"/>
    </font>
    <font>
      <b/>
      <sz val="11"/>
      <color rgb="FF0000FF"/>
      <name val="Calibri"/>
      <family val="2"/>
      <scheme val="minor"/>
    </font>
    <font>
      <b/>
      <sz val="11"/>
      <name val="Calibri"/>
      <family val="2"/>
      <scheme val="minor"/>
    </font>
    <font>
      <sz val="14"/>
      <color theme="1"/>
      <name val="Calibri"/>
      <family val="2"/>
      <charset val="222"/>
      <scheme val="minor"/>
    </font>
    <font>
      <b/>
      <sz val="16"/>
      <color rgb="FF0000FF"/>
      <name val="Calibri"/>
      <family val="2"/>
      <scheme val="minor"/>
    </font>
    <font>
      <b/>
      <sz val="16"/>
      <color rgb="FF000099"/>
      <name val="Calibri"/>
      <family val="2"/>
      <scheme val="minor"/>
    </font>
    <font>
      <b/>
      <sz val="11"/>
      <color rgb="FF000099"/>
      <name val="Calibri"/>
      <family val="2"/>
      <scheme val="minor"/>
    </font>
    <font>
      <b/>
      <i/>
      <sz val="11"/>
      <color rgb="FF000099"/>
      <name val="Calibri"/>
      <family val="2"/>
      <scheme val="minor"/>
    </font>
    <font>
      <b/>
      <sz val="12"/>
      <color rgb="FF000099"/>
      <name val="Calibri"/>
      <family val="2"/>
      <scheme val="minor"/>
    </font>
    <font>
      <b/>
      <sz val="11"/>
      <color rgb="FFFF0000"/>
      <name val="Calibri"/>
      <family val="2"/>
      <scheme val="minor"/>
    </font>
    <font>
      <sz val="11"/>
      <color rgb="FFFF0000"/>
      <name val="Calibri"/>
      <family val="2"/>
      <scheme val="minor"/>
    </font>
    <font>
      <b/>
      <sz val="14"/>
      <color theme="1"/>
      <name val="Calibri"/>
      <family val="2"/>
      <scheme val="minor"/>
    </font>
    <font>
      <sz val="14"/>
      <color theme="1"/>
      <name val="Calibri"/>
      <family val="2"/>
      <scheme val="minor"/>
    </font>
    <font>
      <b/>
      <sz val="10.5"/>
      <color theme="1"/>
      <name val="Calibri"/>
      <family val="2"/>
      <scheme val="minor"/>
    </font>
    <font>
      <b/>
      <sz val="14"/>
      <color rgb="FF0000FF"/>
      <name val="Calibri"/>
      <family val="2"/>
      <scheme val="minor"/>
    </font>
    <font>
      <sz val="14"/>
      <color rgb="FFFF0000"/>
      <name val="Calibri"/>
      <family val="2"/>
      <scheme val="minor"/>
    </font>
    <font>
      <sz val="11"/>
      <color theme="1"/>
      <name val="Calibri"/>
      <family val="2"/>
      <charset val="222"/>
      <scheme val="minor"/>
    </font>
    <font>
      <sz val="11"/>
      <color theme="0" tint="-4.9989318521683403E-2"/>
      <name val="Calibri"/>
      <family val="2"/>
      <charset val="222"/>
      <scheme val="minor"/>
    </font>
    <font>
      <b/>
      <sz val="14"/>
      <name val="Calibri"/>
      <family val="2"/>
      <scheme val="minor"/>
    </font>
    <font>
      <b/>
      <sz val="12"/>
      <color rgb="FF0000FF"/>
      <name val="Calibri"/>
      <family val="2"/>
      <scheme val="minor"/>
    </font>
    <font>
      <b/>
      <sz val="11.5"/>
      <color rgb="FF0000FF"/>
      <name val="Calibri"/>
      <family val="2"/>
      <scheme val="minor"/>
    </font>
    <font>
      <b/>
      <sz val="12.5"/>
      <color rgb="FF0000FF"/>
      <name val="Calibri"/>
      <family val="2"/>
      <scheme val="minor"/>
    </font>
    <font>
      <b/>
      <sz val="12.5"/>
      <color theme="1"/>
      <name val="Calibri"/>
      <family val="2"/>
      <scheme val="minor"/>
    </font>
    <font>
      <sz val="12.5"/>
      <color theme="1"/>
      <name val="Calibri"/>
      <family val="2"/>
      <scheme val="minor"/>
    </font>
    <font>
      <sz val="12"/>
      <color theme="1"/>
      <name val="Calibri"/>
      <family val="2"/>
      <scheme val="minor"/>
    </font>
    <font>
      <b/>
      <sz val="10.5"/>
      <color rgb="FF0000FF"/>
      <name val="Calibri"/>
      <family val="2"/>
      <scheme val="minor"/>
    </font>
    <font>
      <b/>
      <sz val="10"/>
      <color rgb="FF0000FF"/>
      <name val="Calibri"/>
      <family val="2"/>
      <scheme val="minor"/>
    </font>
    <font>
      <sz val="11"/>
      <color theme="0" tint="-0.14999847407452621"/>
      <name val="Calibri"/>
      <family val="2"/>
      <charset val="222"/>
      <scheme val="minor"/>
    </font>
    <font>
      <sz val="10"/>
      <color theme="1"/>
      <name val="Calibri"/>
      <family val="2"/>
      <scheme val="minor"/>
    </font>
    <font>
      <sz val="10"/>
      <color theme="1"/>
      <name val="Calibri"/>
      <family val="2"/>
      <charset val="222"/>
      <scheme val="minor"/>
    </font>
    <font>
      <b/>
      <sz val="10"/>
      <color rgb="FF0000FF"/>
      <name val="Calibri"/>
      <family val="2"/>
      <charset val="222"/>
      <scheme val="minor"/>
    </font>
    <font>
      <sz val="10"/>
      <color rgb="FFFF0000"/>
      <name val="Calibri"/>
      <family val="2"/>
      <scheme val="minor"/>
    </font>
    <font>
      <b/>
      <sz val="10.5"/>
      <color rgb="FF0000FF"/>
      <name val="Calibri"/>
      <family val="2"/>
      <charset val="222"/>
      <scheme val="minor"/>
    </font>
    <font>
      <b/>
      <sz val="10.5"/>
      <color rgb="FFC00000"/>
      <name val="Calibri"/>
      <family val="2"/>
      <scheme val="minor"/>
    </font>
    <font>
      <b/>
      <sz val="11"/>
      <color rgb="FFC00000"/>
      <name val="Calibri"/>
      <family val="2"/>
      <scheme val="minor"/>
    </font>
    <font>
      <b/>
      <sz val="10.5"/>
      <color rgb="FF000099"/>
      <name val="Calibri"/>
      <family val="2"/>
      <scheme val="minor"/>
    </font>
    <font>
      <sz val="10.5"/>
      <name val="Calibri"/>
      <family val="2"/>
      <scheme val="minor"/>
    </font>
    <font>
      <sz val="10.5"/>
      <color theme="1"/>
      <name val="Calibri"/>
      <family val="2"/>
      <scheme val="minor"/>
    </font>
    <font>
      <b/>
      <sz val="12"/>
      <color theme="1"/>
      <name val="Calibri"/>
      <family val="2"/>
      <scheme val="minor"/>
    </font>
    <font>
      <b/>
      <sz val="12.5"/>
      <name val="Calibri"/>
      <family val="2"/>
      <scheme val="minor"/>
    </font>
    <font>
      <b/>
      <u/>
      <sz val="14"/>
      <color rgb="FF000099"/>
      <name val="Calibri"/>
      <family val="2"/>
      <scheme val="minor"/>
    </font>
    <font>
      <sz val="11"/>
      <color theme="0" tint="-0.499984740745262"/>
      <name val="Calibri"/>
      <family val="2"/>
      <charset val="222"/>
      <scheme val="minor"/>
    </font>
    <font>
      <sz val="11"/>
      <name val="Calibri"/>
      <family val="2"/>
      <charset val="222"/>
      <scheme val="minor"/>
    </font>
    <font>
      <sz val="11"/>
      <color theme="0" tint="-0.14999847407452621"/>
      <name val="Calibri"/>
      <family val="2"/>
      <scheme val="minor"/>
    </font>
    <font>
      <b/>
      <sz val="14"/>
      <color rgb="FF000099"/>
      <name val="Calibri"/>
      <family val="2"/>
      <scheme val="minor"/>
    </font>
    <font>
      <b/>
      <sz val="13"/>
      <color rgb="FF0000FF"/>
      <name val="Calibri"/>
      <family val="2"/>
      <scheme val="minor"/>
    </font>
    <font>
      <b/>
      <sz val="13"/>
      <color theme="1"/>
      <name val="Calibri"/>
      <family val="2"/>
      <scheme val="minor"/>
    </font>
    <font>
      <b/>
      <sz val="13"/>
      <color rgb="FFC00000"/>
      <name val="Calibri"/>
      <family val="2"/>
      <scheme val="minor"/>
    </font>
    <font>
      <b/>
      <sz val="11"/>
      <color theme="0" tint="-0.14999847407452621"/>
      <name val="Calibri"/>
      <family val="2"/>
      <charset val="222"/>
      <scheme val="minor"/>
    </font>
    <font>
      <sz val="12"/>
      <color rgb="FF0000FF"/>
      <name val="Calibri"/>
      <family val="2"/>
      <scheme val="minor"/>
    </font>
    <font>
      <sz val="12"/>
      <name val="Calibri"/>
      <family val="2"/>
      <scheme val="minor"/>
    </font>
    <font>
      <sz val="11"/>
      <name val="Calibri"/>
      <family val="2"/>
      <scheme val="minor"/>
    </font>
    <font>
      <b/>
      <i/>
      <sz val="12.5"/>
      <color rgb="FF0000FF"/>
      <name val="Calibri"/>
      <family val="2"/>
      <scheme val="minor"/>
    </font>
    <font>
      <sz val="12.5"/>
      <color rgb="FF0000FF"/>
      <name val="Calibri"/>
      <family val="2"/>
      <scheme val="minor"/>
    </font>
    <font>
      <i/>
      <sz val="12.5"/>
      <name val="Calibri"/>
      <family val="2"/>
      <scheme val="minor"/>
    </font>
    <font>
      <i/>
      <sz val="12.5"/>
      <color theme="1"/>
      <name val="Calibri"/>
      <family val="2"/>
      <scheme val="minor"/>
    </font>
    <font>
      <sz val="12.5"/>
      <color rgb="FFFF0000"/>
      <name val="Calibri"/>
      <family val="2"/>
      <scheme val="minor"/>
    </font>
    <font>
      <b/>
      <sz val="8"/>
      <color theme="1"/>
      <name val="Calibri"/>
      <family val="2"/>
      <scheme val="minor"/>
    </font>
    <font>
      <b/>
      <i/>
      <sz val="13"/>
      <color rgb="FF0000F2"/>
      <name val="Calibri"/>
      <family val="2"/>
      <scheme val="minor"/>
    </font>
    <font>
      <b/>
      <sz val="13"/>
      <color rgb="FF0000F2"/>
      <name val="Calibri"/>
      <family val="2"/>
      <scheme val="minor"/>
    </font>
    <font>
      <sz val="9"/>
      <color indexed="81"/>
      <name val="Tahoma"/>
      <family val="2"/>
    </font>
    <font>
      <b/>
      <sz val="9"/>
      <color indexed="81"/>
      <name val="Tahoma"/>
      <family val="2"/>
    </font>
    <font>
      <sz val="11"/>
      <color rgb="FFFFFF00"/>
      <name val="Calibri"/>
      <family val="2"/>
      <charset val="222"/>
      <scheme val="minor"/>
    </font>
    <font>
      <sz val="11"/>
      <color theme="0" tint="-4.9989318521683403E-2"/>
      <name val="Calibri"/>
      <family val="2"/>
      <scheme val="minor"/>
    </font>
    <font>
      <i/>
      <sz val="9"/>
      <color indexed="81"/>
      <name val="Tahoma"/>
      <family val="2"/>
    </font>
    <font>
      <b/>
      <sz val="11"/>
      <color rgb="FF0000F2"/>
      <name val="Calibri"/>
      <family val="2"/>
      <scheme val="minor"/>
    </font>
    <font>
      <b/>
      <sz val="8"/>
      <color rgb="FF000099"/>
      <name val="Calibri"/>
      <family val="2"/>
      <scheme val="minor"/>
    </font>
    <font>
      <b/>
      <u/>
      <sz val="1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EEEAF2"/>
        <bgColor indexed="64"/>
      </patternFill>
    </fill>
    <fill>
      <patternFill patternType="solid">
        <fgColor rgb="FFB9FFFF"/>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9FFF3F"/>
        <bgColor indexed="64"/>
      </patternFill>
    </fill>
    <fill>
      <patternFill patternType="solid">
        <fgColor rgb="FF81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BDFFFF"/>
        <bgColor indexed="64"/>
      </patternFill>
    </fill>
    <fill>
      <patternFill patternType="solid">
        <fgColor rgb="FF00FFFF"/>
        <bgColor indexed="64"/>
      </patternFill>
    </fill>
    <fill>
      <patternFill patternType="solid">
        <fgColor rgb="FF66FF33"/>
        <bgColor indexed="64"/>
      </patternFill>
    </fill>
    <fill>
      <patternFill patternType="solid">
        <fgColor rgb="FFFFFFC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164" fontId="19" fillId="0" borderId="0" applyFont="0" applyFill="0" applyBorder="0" applyAlignment="0" applyProtection="0"/>
  </cellStyleXfs>
  <cellXfs count="194">
    <xf numFmtId="0" fontId="0" fillId="0" borderId="0" xfId="0"/>
    <xf numFmtId="0" fontId="2" fillId="2" borderId="0" xfId="0" applyFont="1" applyFill="1"/>
    <xf numFmtId="0" fontId="0" fillId="0" borderId="0" xfId="0" applyFill="1"/>
    <xf numFmtId="0" fontId="0" fillId="2" borderId="0" xfId="0" applyFill="1"/>
    <xf numFmtId="0" fontId="6" fillId="0" borderId="0" xfId="0" applyFont="1"/>
    <xf numFmtId="0" fontId="1" fillId="2" borderId="0" xfId="0" applyFont="1" applyFill="1"/>
    <xf numFmtId="0" fontId="6" fillId="2" borderId="0" xfId="0" applyFont="1" applyFill="1"/>
    <xf numFmtId="0" fontId="3" fillId="2" borderId="0" xfId="0" applyFont="1" applyFill="1"/>
    <xf numFmtId="0" fontId="0" fillId="2" borderId="0" xfId="0" applyFill="1" applyBorder="1"/>
    <xf numFmtId="0" fontId="7" fillId="2" borderId="0" xfId="0" applyFont="1" applyFill="1" applyBorder="1"/>
    <xf numFmtId="0" fontId="2" fillId="2" borderId="0" xfId="0" applyFont="1" applyFill="1" applyBorder="1"/>
    <xf numFmtId="0" fontId="1" fillId="0" borderId="6" xfId="0" applyFont="1" applyBorder="1"/>
    <xf numFmtId="0" fontId="3" fillId="0" borderId="0" xfId="0" applyFont="1" applyBorder="1"/>
    <xf numFmtId="0" fontId="1" fillId="0" borderId="10" xfId="0" applyFont="1" applyBorder="1"/>
    <xf numFmtId="0" fontId="3" fillId="0" borderId="11" xfId="0" applyFont="1" applyBorder="1"/>
    <xf numFmtId="0" fontId="4" fillId="3" borderId="0" xfId="0" applyFont="1" applyFill="1" applyBorder="1"/>
    <xf numFmtId="0" fontId="4" fillId="3" borderId="7" xfId="0" applyFont="1" applyFill="1" applyBorder="1"/>
    <xf numFmtId="0" fontId="5" fillId="3" borderId="0" xfId="0" applyFont="1" applyFill="1" applyBorder="1"/>
    <xf numFmtId="0" fontId="1" fillId="0" borderId="13" xfId="0" applyFont="1" applyBorder="1"/>
    <xf numFmtId="0" fontId="9" fillId="0" borderId="8" xfId="0" applyFont="1" applyFill="1" applyBorder="1"/>
    <xf numFmtId="0" fontId="9" fillId="0" borderId="5" xfId="0" applyFont="1" applyFill="1" applyBorder="1"/>
    <xf numFmtId="0" fontId="9" fillId="0" borderId="5" xfId="0" applyFont="1" applyFill="1" applyBorder="1" applyAlignment="1">
      <alignment horizontal="center"/>
    </xf>
    <xf numFmtId="0" fontId="10" fillId="3" borderId="6" xfId="0" applyFont="1" applyFill="1" applyBorder="1"/>
    <xf numFmtId="0" fontId="1" fillId="0" borderId="0" xfId="0" applyFont="1"/>
    <xf numFmtId="0" fontId="14" fillId="2" borderId="0" xfId="0" applyFont="1" applyFill="1"/>
    <xf numFmtId="0" fontId="1" fillId="2" borderId="0" xfId="0" applyFont="1" applyFill="1" applyBorder="1"/>
    <xf numFmtId="0" fontId="8" fillId="2" borderId="0" xfId="0" applyFont="1" applyFill="1" applyBorder="1"/>
    <xf numFmtId="0" fontId="13" fillId="2" borderId="0" xfId="0" applyFont="1" applyFill="1"/>
    <xf numFmtId="0" fontId="15" fillId="2" borderId="0" xfId="0" applyFont="1" applyFill="1"/>
    <xf numFmtId="0" fontId="18" fillId="2" borderId="0" xfId="0" applyFont="1" applyFill="1"/>
    <xf numFmtId="0" fontId="20" fillId="0" borderId="0" xfId="0" applyFont="1" applyFill="1"/>
    <xf numFmtId="0" fontId="12" fillId="0" borderId="0" xfId="0" applyFont="1"/>
    <xf numFmtId="41" fontId="14" fillId="6" borderId="1" xfId="1" applyNumberFormat="1" applyFont="1" applyFill="1" applyBorder="1"/>
    <xf numFmtId="41" fontId="21" fillId="6" borderId="2" xfId="1" applyNumberFormat="1" applyFont="1" applyFill="1" applyBorder="1"/>
    <xf numFmtId="164" fontId="23" fillId="4" borderId="1" xfId="0" applyNumberFormat="1" applyFont="1" applyFill="1" applyBorder="1" applyAlignment="1">
      <alignment horizontal="center"/>
    </xf>
    <xf numFmtId="0" fontId="23" fillId="5" borderId="1" xfId="0" applyFont="1" applyFill="1" applyBorder="1" applyAlignment="1">
      <alignment horizontal="center"/>
    </xf>
    <xf numFmtId="0" fontId="24" fillId="5" borderId="0" xfId="0" applyFont="1" applyFill="1" applyAlignment="1">
      <alignment horizontal="center"/>
    </xf>
    <xf numFmtId="0" fontId="25" fillId="0" borderId="0" xfId="0" applyFont="1"/>
    <xf numFmtId="0" fontId="24" fillId="5" borderId="0" xfId="0" applyFont="1" applyFill="1"/>
    <xf numFmtId="0" fontId="25" fillId="5" borderId="0" xfId="0" applyFont="1" applyFill="1"/>
    <xf numFmtId="0" fontId="26" fillId="0" borderId="0" xfId="0" applyFont="1"/>
    <xf numFmtId="0" fontId="25" fillId="0" borderId="0" xfId="0" applyFont="1" applyFill="1"/>
    <xf numFmtId="0" fontId="27" fillId="0" borderId="0" xfId="0" applyFont="1"/>
    <xf numFmtId="0" fontId="30" fillId="0" borderId="0" xfId="0" applyFont="1" applyFill="1"/>
    <xf numFmtId="0" fontId="32" fillId="0" borderId="7" xfId="0" applyFont="1" applyBorder="1"/>
    <xf numFmtId="0" fontId="32" fillId="0" borderId="12" xfId="0" applyFont="1" applyBorder="1"/>
    <xf numFmtId="0" fontId="9" fillId="8" borderId="5" xfId="0" applyFont="1" applyFill="1" applyBorder="1" applyAlignment="1">
      <alignment horizontal="center"/>
    </xf>
    <xf numFmtId="0" fontId="28" fillId="8" borderId="0" xfId="0" applyFont="1" applyFill="1" applyBorder="1"/>
    <xf numFmtId="0" fontId="28" fillId="8" borderId="0" xfId="0" applyFont="1" applyFill="1" applyBorder="1" applyAlignment="1">
      <alignment wrapText="1"/>
    </xf>
    <xf numFmtId="0" fontId="37" fillId="7" borderId="0" xfId="0" applyFont="1" applyFill="1" applyBorder="1"/>
    <xf numFmtId="0" fontId="38" fillId="0" borderId="9" xfId="0" applyFont="1" applyFill="1" applyBorder="1" applyAlignment="1">
      <alignment horizontal="center"/>
    </xf>
    <xf numFmtId="0" fontId="39" fillId="0" borderId="0" xfId="0" applyFont="1" applyBorder="1"/>
    <xf numFmtId="0" fontId="0" fillId="10" borderId="0" xfId="0" applyFill="1"/>
    <xf numFmtId="0" fontId="41" fillId="0" borderId="0" xfId="0" applyFont="1"/>
    <xf numFmtId="41" fontId="17" fillId="11" borderId="2" xfId="1" applyNumberFormat="1" applyFont="1" applyFill="1" applyBorder="1"/>
    <xf numFmtId="168" fontId="17" fillId="11" borderId="2" xfId="1" applyNumberFormat="1" applyFont="1" applyFill="1" applyBorder="1"/>
    <xf numFmtId="164" fontId="25" fillId="0" borderId="0" xfId="1" applyNumberFormat="1" applyFont="1" applyFill="1"/>
    <xf numFmtId="164" fontId="25" fillId="12" borderId="0" xfId="1" applyFont="1" applyFill="1"/>
    <xf numFmtId="164" fontId="25" fillId="0" borderId="0" xfId="0" applyNumberFormat="1" applyFont="1" applyFill="1"/>
    <xf numFmtId="164" fontId="25" fillId="0" borderId="0" xfId="1" applyFont="1" applyFill="1"/>
    <xf numFmtId="164" fontId="42" fillId="9" borderId="1" xfId="0" applyNumberFormat="1" applyFont="1" applyFill="1" applyBorder="1" applyAlignment="1">
      <alignment horizontal="center"/>
    </xf>
    <xf numFmtId="164" fontId="42" fillId="9" borderId="0" xfId="1" applyFont="1" applyFill="1" applyBorder="1" applyAlignment="1">
      <alignment horizontal="center"/>
    </xf>
    <xf numFmtId="164" fontId="42" fillId="9" borderId="0" xfId="0" applyNumberFormat="1" applyFont="1" applyFill="1" applyBorder="1" applyAlignment="1">
      <alignment horizontal="center"/>
    </xf>
    <xf numFmtId="41" fontId="17" fillId="11" borderId="1" xfId="1" applyNumberFormat="1" applyFont="1" applyFill="1" applyBorder="1"/>
    <xf numFmtId="0" fontId="40" fillId="0" borderId="0" xfId="0" applyFont="1" applyBorder="1" applyAlignment="1">
      <alignment vertical="center" wrapText="1"/>
    </xf>
    <xf numFmtId="168" fontId="17" fillId="11" borderId="2" xfId="1" applyNumberFormat="1" applyFont="1" applyFill="1" applyBorder="1" applyAlignment="1">
      <alignment vertical="center"/>
    </xf>
    <xf numFmtId="167" fontId="17" fillId="11" borderId="1" xfId="1" applyNumberFormat="1" applyFont="1" applyFill="1" applyBorder="1"/>
    <xf numFmtId="41" fontId="25" fillId="0" borderId="0" xfId="0" applyNumberFormat="1" applyFont="1" applyFill="1"/>
    <xf numFmtId="0" fontId="43" fillId="10" borderId="0" xfId="0" applyFont="1" applyFill="1" applyAlignment="1">
      <alignment horizontal="right"/>
    </xf>
    <xf numFmtId="0" fontId="44" fillId="0" borderId="0" xfId="0" applyFont="1"/>
    <xf numFmtId="0" fontId="45" fillId="0" borderId="0" xfId="0" applyFont="1" applyFill="1"/>
    <xf numFmtId="0" fontId="45" fillId="0" borderId="0" xfId="0" applyFont="1"/>
    <xf numFmtId="0" fontId="47" fillId="9" borderId="2" xfId="0" applyFont="1" applyFill="1" applyBorder="1"/>
    <xf numFmtId="0" fontId="47" fillId="9" borderId="2" xfId="0" applyFont="1" applyFill="1" applyBorder="1" applyAlignment="1">
      <alignment horizontal="right"/>
    </xf>
    <xf numFmtId="0" fontId="21" fillId="0" borderId="0" xfId="0" applyFont="1"/>
    <xf numFmtId="165" fontId="48" fillId="13" borderId="1" xfId="0" applyNumberFormat="1" applyFont="1" applyFill="1" applyBorder="1"/>
    <xf numFmtId="166" fontId="48" fillId="13" borderId="1" xfId="0" applyNumberFormat="1" applyFont="1" applyFill="1" applyBorder="1"/>
    <xf numFmtId="169" fontId="48" fillId="13" borderId="1" xfId="0" applyNumberFormat="1" applyFont="1" applyFill="1" applyBorder="1"/>
    <xf numFmtId="43" fontId="48" fillId="13" borderId="1" xfId="0" applyNumberFormat="1" applyFont="1" applyFill="1" applyBorder="1"/>
    <xf numFmtId="167" fontId="17" fillId="11" borderId="2" xfId="1" applyNumberFormat="1" applyFont="1" applyFill="1" applyBorder="1"/>
    <xf numFmtId="0" fontId="51" fillId="0" borderId="0" xfId="0" applyFont="1" applyFill="1" applyBorder="1"/>
    <xf numFmtId="0" fontId="30" fillId="0" borderId="0" xfId="0" applyFont="1"/>
    <xf numFmtId="0" fontId="37" fillId="7" borderId="11" xfId="0" applyFont="1" applyFill="1" applyBorder="1"/>
    <xf numFmtId="41" fontId="21" fillId="6" borderId="1" xfId="1" applyNumberFormat="1" applyFont="1" applyFill="1" applyBorder="1"/>
    <xf numFmtId="0" fontId="40" fillId="0" borderId="0" xfId="0" applyFont="1" applyBorder="1"/>
    <xf numFmtId="0" fontId="29" fillId="8" borderId="0" xfId="0" applyFont="1" applyFill="1" applyBorder="1"/>
    <xf numFmtId="0" fontId="31" fillId="0" borderId="7" xfId="0" applyFont="1" applyBorder="1"/>
    <xf numFmtId="0" fontId="1" fillId="0" borderId="6" xfId="0" applyFont="1" applyFill="1" applyBorder="1"/>
    <xf numFmtId="0" fontId="40" fillId="0" borderId="0" xfId="0" applyFont="1" applyBorder="1" applyAlignment="1">
      <alignment wrapText="1"/>
    </xf>
    <xf numFmtId="0" fontId="35" fillId="8" borderId="0" xfId="0" applyFont="1" applyFill="1" applyBorder="1" applyAlignment="1">
      <alignment wrapText="1"/>
    </xf>
    <xf numFmtId="0" fontId="33" fillId="0" borderId="7" xfId="0" applyFont="1" applyFill="1" applyBorder="1"/>
    <xf numFmtId="0" fontId="29" fillId="0" borderId="7" xfId="0" applyFont="1" applyFill="1" applyBorder="1"/>
    <xf numFmtId="0" fontId="34" fillId="0" borderId="7" xfId="0" applyFont="1" applyBorder="1"/>
    <xf numFmtId="0" fontId="35" fillId="8" borderId="0" xfId="0" applyFont="1" applyFill="1" applyBorder="1" applyAlignment="1">
      <alignment vertical="center" wrapText="1"/>
    </xf>
    <xf numFmtId="0" fontId="34" fillId="0" borderId="7" xfId="0" applyFont="1" applyFill="1" applyBorder="1"/>
    <xf numFmtId="0" fontId="34" fillId="0" borderId="12" xfId="0" applyFont="1" applyFill="1" applyBorder="1"/>
    <xf numFmtId="0" fontId="28" fillId="8" borderId="0" xfId="0" applyFont="1" applyFill="1" applyBorder="1" applyAlignment="1">
      <alignment vertical="center" wrapText="1"/>
    </xf>
    <xf numFmtId="165" fontId="48" fillId="13" borderId="1" xfId="0" applyNumberFormat="1" applyFont="1" applyFill="1" applyBorder="1" applyAlignment="1"/>
    <xf numFmtId="0" fontId="1" fillId="0" borderId="6" xfId="0" applyFont="1" applyBorder="1" applyAlignment="1">
      <alignment vertical="center" wrapText="1"/>
    </xf>
    <xf numFmtId="43" fontId="48" fillId="13" borderId="1" xfId="0" applyNumberFormat="1" applyFont="1" applyFill="1" applyBorder="1" applyAlignment="1"/>
    <xf numFmtId="170" fontId="48" fillId="13" borderId="1" xfId="0" applyNumberFormat="1" applyFont="1" applyFill="1" applyBorder="1"/>
    <xf numFmtId="170" fontId="48" fillId="13" borderId="1" xfId="0" applyNumberFormat="1" applyFont="1" applyFill="1" applyBorder="1" applyAlignment="1">
      <alignment horizontal="right"/>
    </xf>
    <xf numFmtId="0" fontId="47" fillId="9" borderId="10" xfId="0" applyFont="1" applyFill="1" applyBorder="1"/>
    <xf numFmtId="0" fontId="21" fillId="0" borderId="0" xfId="0" applyFont="1" applyAlignment="1">
      <alignment horizontal="left" vertical="center"/>
    </xf>
    <xf numFmtId="0" fontId="47" fillId="9" borderId="2" xfId="0" applyFont="1" applyFill="1" applyBorder="1" applyAlignment="1">
      <alignment horizontal="right" vertical="center"/>
    </xf>
    <xf numFmtId="0" fontId="5" fillId="10" borderId="0" xfId="0" applyFont="1" applyFill="1" applyBorder="1" applyAlignment="1">
      <alignment horizontal="left"/>
    </xf>
    <xf numFmtId="0" fontId="54" fillId="0" borderId="0" xfId="0" applyFont="1" applyFill="1"/>
    <xf numFmtId="0" fontId="53" fillId="0" borderId="0" xfId="0" applyFont="1" applyFill="1"/>
    <xf numFmtId="0" fontId="54" fillId="0" borderId="0" xfId="0" applyFont="1"/>
    <xf numFmtId="0" fontId="41" fillId="2" borderId="0" xfId="0" applyFont="1" applyFill="1"/>
    <xf numFmtId="0" fontId="21" fillId="2" borderId="0" xfId="0" applyFont="1" applyFill="1"/>
    <xf numFmtId="0" fontId="11" fillId="2" borderId="0" xfId="0" applyFont="1" applyFill="1" applyBorder="1" applyAlignment="1">
      <alignment horizontal="right"/>
    </xf>
    <xf numFmtId="0" fontId="52" fillId="2" borderId="0" xfId="0" applyFont="1" applyFill="1" applyBorder="1" applyAlignment="1">
      <alignment horizontal="left" vertical="center"/>
    </xf>
    <xf numFmtId="0" fontId="5" fillId="2" borderId="0" xfId="0" applyFont="1" applyFill="1"/>
    <xf numFmtId="0" fontId="5" fillId="2" borderId="0" xfId="0" applyFont="1" applyFill="1" applyBorder="1" applyAlignment="1">
      <alignment horizontal="left"/>
    </xf>
    <xf numFmtId="0" fontId="5" fillId="2" borderId="0" xfId="0" applyFont="1" applyFill="1" applyBorder="1"/>
    <xf numFmtId="0" fontId="40" fillId="2" borderId="0" xfId="0" applyFont="1" applyFill="1" applyBorder="1"/>
    <xf numFmtId="0" fontId="4" fillId="2" borderId="0" xfId="0" applyFont="1" applyFill="1"/>
    <xf numFmtId="0" fontId="46" fillId="0" borderId="0" xfId="0" applyFont="1"/>
    <xf numFmtId="0" fontId="47" fillId="10" borderId="0" xfId="0" applyFont="1" applyFill="1" applyBorder="1" applyAlignment="1"/>
    <xf numFmtId="0" fontId="15" fillId="10" borderId="0" xfId="0" applyFont="1" applyFill="1"/>
    <xf numFmtId="0" fontId="42" fillId="10" borderId="0" xfId="0" applyFont="1" applyFill="1"/>
    <xf numFmtId="0" fontId="55" fillId="10" borderId="0" xfId="0" applyFont="1" applyFill="1"/>
    <xf numFmtId="0" fontId="24" fillId="10" borderId="0" xfId="0" applyFont="1" applyFill="1"/>
    <xf numFmtId="0" fontId="42" fillId="10" borderId="0" xfId="0" applyFont="1" applyFill="1" applyBorder="1"/>
    <xf numFmtId="0" fontId="26" fillId="10" borderId="0" xfId="0" applyFont="1" applyFill="1" applyBorder="1" applyAlignment="1"/>
    <xf numFmtId="0" fontId="55" fillId="10" borderId="0" xfId="0" applyFont="1" applyFill="1" applyBorder="1"/>
    <xf numFmtId="0" fontId="26" fillId="10" borderId="0" xfId="0" applyFont="1" applyFill="1"/>
    <xf numFmtId="0" fontId="26" fillId="10" borderId="0" xfId="0" applyFont="1" applyFill="1" applyAlignment="1">
      <alignment vertical="center"/>
    </xf>
    <xf numFmtId="0" fontId="57" fillId="10" borderId="0" xfId="0" applyFont="1" applyFill="1" applyBorder="1"/>
    <xf numFmtId="0" fontId="58" fillId="10" borderId="0" xfId="0" applyFont="1" applyFill="1" applyBorder="1" applyAlignment="1"/>
    <xf numFmtId="0" fontId="57" fillId="10" borderId="0" xfId="0" applyFont="1" applyFill="1"/>
    <xf numFmtId="0" fontId="58" fillId="10" borderId="0" xfId="0" applyFont="1" applyFill="1"/>
    <xf numFmtId="0" fontId="58" fillId="10" borderId="0" xfId="0" applyFont="1" applyFill="1" applyAlignment="1"/>
    <xf numFmtId="0" fontId="58" fillId="10" borderId="0" xfId="0" applyFont="1" applyFill="1" applyAlignment="1">
      <alignment vertical="center"/>
    </xf>
    <xf numFmtId="0" fontId="58" fillId="10" borderId="0" xfId="0" applyFont="1" applyFill="1" applyBorder="1"/>
    <xf numFmtId="0" fontId="49" fillId="14" borderId="0" xfId="0" applyFont="1" applyFill="1" applyBorder="1" applyAlignment="1">
      <alignment horizontal="center"/>
    </xf>
    <xf numFmtId="0" fontId="49" fillId="0" borderId="0" xfId="0" applyFont="1" applyFill="1" applyBorder="1" applyAlignment="1">
      <alignment horizontal="center"/>
    </xf>
    <xf numFmtId="0" fontId="60" fillId="0" borderId="0" xfId="0" applyFont="1" applyFill="1" applyBorder="1" applyAlignment="1">
      <alignment horizontal="center"/>
    </xf>
    <xf numFmtId="0" fontId="48" fillId="14" borderId="0" xfId="0" applyFont="1" applyFill="1" applyBorder="1" applyAlignment="1">
      <alignment horizontal="center"/>
    </xf>
    <xf numFmtId="43" fontId="48" fillId="13" borderId="1" xfId="0" applyNumberFormat="1" applyFont="1" applyFill="1" applyBorder="1" applyAlignment="1">
      <alignment horizontal="center"/>
    </xf>
    <xf numFmtId="170" fontId="48" fillId="13" borderId="1" xfId="0" applyNumberFormat="1" applyFont="1" applyFill="1" applyBorder="1" applyAlignment="1">
      <alignment horizontal="center"/>
    </xf>
    <xf numFmtId="165" fontId="48" fillId="13" borderId="1" xfId="0" applyNumberFormat="1" applyFont="1" applyFill="1" applyBorder="1" applyAlignment="1">
      <alignment horizontal="center"/>
    </xf>
    <xf numFmtId="0" fontId="46" fillId="2" borderId="0" xfId="0" applyFont="1" applyFill="1"/>
    <xf numFmtId="171" fontId="21" fillId="6" borderId="2" xfId="1" applyNumberFormat="1" applyFont="1" applyFill="1" applyBorder="1"/>
    <xf numFmtId="0" fontId="65" fillId="2" borderId="0" xfId="0" applyFont="1" applyFill="1"/>
    <xf numFmtId="0" fontId="66" fillId="0" borderId="0" xfId="0" applyFont="1" applyFill="1"/>
    <xf numFmtId="0" fontId="20" fillId="2" borderId="0" xfId="0" applyFont="1" applyFill="1"/>
    <xf numFmtId="0" fontId="12" fillId="0" borderId="0" xfId="0" applyFont="1" applyFill="1"/>
    <xf numFmtId="0" fontId="68" fillId="16" borderId="2" xfId="0" applyFont="1" applyFill="1" applyBorder="1" applyAlignment="1">
      <alignment horizontal="right" vertical="center"/>
    </xf>
    <xf numFmtId="0" fontId="50" fillId="0" borderId="0" xfId="0" applyFont="1" applyFill="1" applyAlignment="1">
      <alignment horizontal="center"/>
    </xf>
    <xf numFmtId="0" fontId="62" fillId="0" borderId="0" xfId="0" applyFont="1" applyFill="1" applyBorder="1"/>
    <xf numFmtId="0" fontId="62" fillId="0" borderId="0" xfId="0" applyFont="1" applyFill="1" applyAlignment="1">
      <alignment horizontal="center"/>
    </xf>
    <xf numFmtId="0" fontId="9" fillId="14" borderId="1" xfId="0" applyFont="1" applyFill="1" applyBorder="1" applyAlignment="1">
      <alignment horizontal="left" vertical="center"/>
    </xf>
    <xf numFmtId="0" fontId="69" fillId="14" borderId="1" xfId="0" applyFont="1" applyFill="1" applyBorder="1" applyAlignment="1">
      <alignment horizontal="left" vertical="center"/>
    </xf>
    <xf numFmtId="0" fontId="9" fillId="10" borderId="0" xfId="0" applyFont="1" applyFill="1" applyAlignment="1">
      <alignment horizontal="center" vertical="center"/>
    </xf>
    <xf numFmtId="0" fontId="11" fillId="10" borderId="0" xfId="0" applyFont="1" applyFill="1" applyAlignment="1">
      <alignment horizontal="center" vertical="center"/>
    </xf>
    <xf numFmtId="0" fontId="70" fillId="10" borderId="0" xfId="0" applyFont="1" applyFill="1" applyAlignment="1">
      <alignment vertical="center"/>
    </xf>
    <xf numFmtId="0" fontId="70" fillId="10" borderId="0" xfId="0" applyFont="1" applyFill="1" applyAlignment="1">
      <alignment horizontal="center" vertical="center"/>
    </xf>
    <xf numFmtId="0" fontId="8" fillId="9" borderId="2" xfId="0" applyFont="1" applyFill="1" applyBorder="1" applyAlignment="1">
      <alignment horizontal="right" vertical="center"/>
    </xf>
    <xf numFmtId="0" fontId="0" fillId="0" borderId="6" xfId="0" applyBorder="1" applyAlignment="1">
      <alignment horizontal="left" vertical="top"/>
    </xf>
    <xf numFmtId="0" fontId="0" fillId="0" borderId="0" xfId="0" applyAlignment="1">
      <alignment horizontal="left" vertical="top"/>
    </xf>
    <xf numFmtId="0" fontId="49" fillId="14" borderId="0" xfId="0" applyFont="1" applyFill="1" applyBorder="1" applyAlignment="1">
      <alignment horizontal="center" vertical="top"/>
    </xf>
    <xf numFmtId="0" fontId="8" fillId="9" borderId="2" xfId="0" applyFont="1" applyFill="1" applyBorder="1" applyAlignment="1">
      <alignment horizontal="center" vertical="center"/>
    </xf>
    <xf numFmtId="0" fontId="8" fillId="9" borderId="4" xfId="0" applyFont="1" applyFill="1" applyBorder="1" applyAlignment="1">
      <alignment horizontal="center" vertical="center"/>
    </xf>
    <xf numFmtId="0" fontId="56" fillId="10" borderId="6" xfId="0" applyFont="1" applyFill="1" applyBorder="1" applyAlignment="1">
      <alignment horizontal="left" vertical="center" wrapText="1"/>
    </xf>
    <xf numFmtId="0" fontId="56" fillId="10" borderId="0" xfId="0" applyFont="1" applyFill="1" applyBorder="1" applyAlignment="1">
      <alignment horizontal="left" vertical="center" wrapText="1"/>
    </xf>
    <xf numFmtId="0" fontId="56" fillId="10" borderId="6" xfId="0" applyFont="1" applyFill="1" applyBorder="1" applyAlignment="1">
      <alignment horizontal="left" vertical="center"/>
    </xf>
    <xf numFmtId="0" fontId="56" fillId="10" borderId="0" xfId="0" applyFont="1" applyFill="1" applyBorder="1" applyAlignment="1">
      <alignment horizontal="left" vertical="center"/>
    </xf>
    <xf numFmtId="0" fontId="0" fillId="0" borderId="0" xfId="0" applyBorder="1" applyAlignment="1">
      <alignment horizontal="left" vertical="top"/>
    </xf>
    <xf numFmtId="0" fontId="0" fillId="0" borderId="6" xfId="0" applyBorder="1" applyAlignment="1">
      <alignment horizontal="center" vertical="top"/>
    </xf>
    <xf numFmtId="0" fontId="0" fillId="0" borderId="0" xfId="0" applyAlignment="1">
      <alignment horizontal="center" vertical="top"/>
    </xf>
    <xf numFmtId="0" fontId="61" fillId="15" borderId="0" xfId="0" applyFont="1" applyFill="1" applyBorder="1" applyAlignment="1">
      <alignment horizontal="center" vertical="center"/>
    </xf>
    <xf numFmtId="0" fontId="62" fillId="15" borderId="2" xfId="0" applyFont="1" applyFill="1" applyBorder="1" applyAlignment="1">
      <alignment horizontal="center"/>
    </xf>
    <xf numFmtId="0" fontId="62" fillId="15" borderId="3" xfId="0" applyFont="1" applyFill="1" applyBorder="1" applyAlignment="1">
      <alignment horizontal="center"/>
    </xf>
    <xf numFmtId="0" fontId="62" fillId="15" borderId="4" xfId="0" applyFont="1" applyFill="1" applyBorder="1" applyAlignment="1">
      <alignment horizontal="center"/>
    </xf>
    <xf numFmtId="0" fontId="11" fillId="0" borderId="8" xfId="0" applyFont="1" applyFill="1" applyBorder="1" applyAlignment="1">
      <alignment horizontal="center"/>
    </xf>
    <xf numFmtId="0" fontId="11" fillId="0" borderId="5" xfId="0" applyFont="1" applyFill="1" applyBorder="1" applyAlignment="1">
      <alignment horizontal="center"/>
    </xf>
    <xf numFmtId="0" fontId="11" fillId="0" borderId="9" xfId="0" applyFont="1" applyFill="1" applyBorder="1" applyAlignment="1">
      <alignment horizontal="center"/>
    </xf>
    <xf numFmtId="0" fontId="16" fillId="0" borderId="6" xfId="0" applyFont="1" applyBorder="1" applyAlignment="1">
      <alignment horizontal="left"/>
    </xf>
    <xf numFmtId="0" fontId="16" fillId="0" borderId="0" xfId="0" applyFont="1" applyBorder="1" applyAlignment="1">
      <alignment horizontal="left"/>
    </xf>
    <xf numFmtId="0" fontId="16" fillId="0" borderId="7" xfId="0" applyFont="1" applyBorder="1" applyAlignment="1">
      <alignment horizontal="left"/>
    </xf>
    <xf numFmtId="0" fontId="37" fillId="7" borderId="0" xfId="0" applyFont="1" applyFill="1" applyBorder="1" applyAlignment="1">
      <alignment vertical="center"/>
    </xf>
    <xf numFmtId="0" fontId="37" fillId="7" borderId="11" xfId="0" applyFont="1" applyFill="1" applyBorder="1" applyAlignment="1">
      <alignment vertical="center"/>
    </xf>
    <xf numFmtId="0" fontId="17" fillId="0" borderId="0" xfId="0" applyFont="1" applyFill="1" applyAlignment="1">
      <alignment horizontal="center"/>
    </xf>
    <xf numFmtId="0" fontId="9" fillId="2" borderId="0" xfId="0" applyFont="1" applyFill="1" applyBorder="1" applyAlignment="1">
      <alignment horizontal="left"/>
    </xf>
    <xf numFmtId="0" fontId="28" fillId="8" borderId="14" xfId="0" applyFont="1" applyFill="1" applyBorder="1" applyAlignment="1">
      <alignment vertical="center" wrapText="1"/>
    </xf>
    <xf numFmtId="0" fontId="28" fillId="8" borderId="13" xfId="0" applyFont="1" applyFill="1" applyBorder="1" applyAlignment="1">
      <alignment vertical="center" wrapText="1"/>
    </xf>
    <xf numFmtId="0" fontId="28" fillId="8" borderId="15" xfId="0" applyFont="1" applyFill="1" applyBorder="1" applyAlignment="1">
      <alignment vertical="center" wrapText="1"/>
    </xf>
    <xf numFmtId="0" fontId="36" fillId="11" borderId="0" xfId="0" applyFont="1" applyFill="1" applyBorder="1" applyAlignment="1">
      <alignment horizontal="left" vertical="center" wrapText="1"/>
    </xf>
    <xf numFmtId="0" fontId="22" fillId="5" borderId="2" xfId="0" applyFont="1" applyFill="1" applyBorder="1" applyAlignment="1">
      <alignment horizontal="center"/>
    </xf>
    <xf numFmtId="0" fontId="22" fillId="5" borderId="3" xfId="0" applyFont="1" applyFill="1" applyBorder="1" applyAlignment="1">
      <alignment horizontal="center"/>
    </xf>
    <xf numFmtId="0" fontId="22" fillId="5" borderId="4" xfId="0" applyFont="1" applyFill="1" applyBorder="1" applyAlignment="1">
      <alignment horizontal="center"/>
    </xf>
    <xf numFmtId="0" fontId="43" fillId="10" borderId="0" xfId="0" applyFont="1" applyFill="1" applyAlignment="1">
      <alignment horizontal="center"/>
    </xf>
  </cellXfs>
  <cellStyles count="2">
    <cellStyle name="Comma [0]" xfId="1" builtinId="6"/>
    <cellStyle name="Normal" xfId="0" builtinId="0"/>
  </cellStyles>
  <dxfs count="0"/>
  <tableStyles count="0" defaultTableStyle="TableStyleMedium9" defaultPivotStyle="PivotStyleLight16"/>
  <colors>
    <mruColors>
      <color rgb="FF000099"/>
      <color rgb="FF0000F2"/>
      <color rgb="FF00FFFF"/>
      <color rgb="FFB7FFFF"/>
      <color rgb="FFFFFFC5"/>
      <color rgb="FFFF0000"/>
      <color rgb="FF1111FF"/>
      <color rgb="FF0000FF"/>
      <color rgb="FF66FF33"/>
      <color rgb="FF5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29061835455268"/>
          <c:y val="3.7179368416052266E-2"/>
          <c:w val="0.81834058155837164"/>
          <c:h val="0.82256956568211759"/>
        </c:manualLayout>
      </c:layout>
      <c:barChart>
        <c:barDir val="col"/>
        <c:grouping val="clustered"/>
        <c:varyColors val="0"/>
        <c:ser>
          <c:idx val="0"/>
          <c:order val="0"/>
          <c:spPr>
            <a:solidFill>
              <a:srgbClr val="000099"/>
            </a:solidFill>
          </c:spPr>
          <c:invertIfNegative val="0"/>
          <c:dLbls>
            <c:spPr>
              <a:noFill/>
              <a:ln>
                <a:noFill/>
              </a:ln>
              <a:effectLst/>
            </c:spPr>
            <c:txPr>
              <a:bodyPr/>
              <a:lstStyle/>
              <a:p>
                <a:pPr>
                  <a:defRPr sz="1400" b="1">
                    <a:solidFill>
                      <a:srgbClr val="FF0000"/>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Summary!$B$29:$B$31</c:f>
              <c:strCache>
                <c:ptCount val="3"/>
                <c:pt idx="0">
                  <c:v>Total economic burden</c:v>
                </c:pt>
                <c:pt idx="1">
                  <c:v>Indirect costs</c:v>
                </c:pt>
                <c:pt idx="2">
                  <c:v>Direct costs</c:v>
                </c:pt>
              </c:strCache>
            </c:strRef>
          </c:cat>
          <c:val>
            <c:numRef>
              <c:f>Summary!$C$29:$C$31</c:f>
              <c:numCache>
                <c:formatCode>_(* #,##0_);_(* \(#,##0\);_(* "-"_);_(@_)</c:formatCode>
                <c:ptCount val="3"/>
                <c:pt idx="0">
                  <c:v>2974450000</c:v>
                </c:pt>
                <c:pt idx="1">
                  <c:v>1153200000</c:v>
                </c:pt>
                <c:pt idx="2">
                  <c:v>1821250000</c:v>
                </c:pt>
              </c:numCache>
            </c:numRef>
          </c:val>
        </c:ser>
        <c:dLbls>
          <c:showLegendKey val="0"/>
          <c:showVal val="0"/>
          <c:showCatName val="0"/>
          <c:showSerName val="0"/>
          <c:showPercent val="0"/>
          <c:showBubbleSize val="0"/>
        </c:dLbls>
        <c:gapWidth val="150"/>
        <c:axId val="102737792"/>
        <c:axId val="102739328"/>
      </c:barChart>
      <c:catAx>
        <c:axId val="102737792"/>
        <c:scaling>
          <c:orientation val="minMax"/>
        </c:scaling>
        <c:delete val="0"/>
        <c:axPos val="b"/>
        <c:numFmt formatCode="General" sourceLinked="0"/>
        <c:majorTickMark val="out"/>
        <c:minorTickMark val="none"/>
        <c:tickLblPos val="nextTo"/>
        <c:txPr>
          <a:bodyPr/>
          <a:lstStyle/>
          <a:p>
            <a:pPr>
              <a:defRPr sz="1300" b="1">
                <a:latin typeface="+mn-lt"/>
              </a:defRPr>
            </a:pPr>
            <a:endParaRPr lang="en-US"/>
          </a:p>
        </c:txPr>
        <c:crossAx val="102739328"/>
        <c:crosses val="autoZero"/>
        <c:auto val="1"/>
        <c:lblAlgn val="ctr"/>
        <c:lblOffset val="100"/>
        <c:noMultiLvlLbl val="0"/>
      </c:catAx>
      <c:valAx>
        <c:axId val="102739328"/>
        <c:scaling>
          <c:orientation val="minMax"/>
          <c:min val="0"/>
        </c:scaling>
        <c:delete val="0"/>
        <c:axPos val="l"/>
        <c:majorGridlines>
          <c:spPr>
            <a:ln w="3175">
              <a:solidFill>
                <a:schemeClr val="bg1">
                  <a:lumMod val="85000"/>
                </a:schemeClr>
              </a:solidFill>
              <a:prstDash val="sysDot"/>
            </a:ln>
          </c:spPr>
        </c:majorGridlines>
        <c:numFmt formatCode="#,##0" sourceLinked="0"/>
        <c:majorTickMark val="out"/>
        <c:minorTickMark val="none"/>
        <c:tickLblPos val="nextTo"/>
        <c:txPr>
          <a:bodyPr/>
          <a:lstStyle/>
          <a:p>
            <a:pPr>
              <a:defRPr sz="1200" b="1" baseline="0">
                <a:latin typeface="Calibri" pitchFamily="34" charset="0"/>
              </a:defRPr>
            </a:pPr>
            <a:endParaRPr lang="en-US"/>
          </a:p>
        </c:txPr>
        <c:crossAx val="102737792"/>
        <c:crosses val="autoZero"/>
        <c:crossBetween val="between"/>
        <c:dispUnits>
          <c:builtInUnit val="millions"/>
          <c:dispUnitsLbl>
            <c:layout>
              <c:manualLayout>
                <c:xMode val="edge"/>
                <c:yMode val="edge"/>
                <c:x val="1.5941881610348523E-2"/>
                <c:y val="0.21092446777486204"/>
              </c:manualLayout>
            </c:layout>
            <c:tx>
              <c:rich>
                <a:bodyPr/>
                <a:lstStyle/>
                <a:p>
                  <a:pPr>
                    <a:defRPr/>
                  </a:pPr>
                  <a:r>
                    <a:rPr lang="en-US" sz="1300"/>
                    <a:t>Million</a:t>
                  </a:r>
                  <a:r>
                    <a:rPr lang="en-US" sz="1300" baseline="0"/>
                    <a:t> in local currency unit</a:t>
                  </a:r>
                  <a:endParaRPr lang="th-TH" sz="1300"/>
                </a:p>
              </c:rich>
            </c:tx>
          </c:dispUnitsLbl>
        </c:dispUnits>
      </c:valAx>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170392</xdr:colOff>
      <xdr:row>0</xdr:row>
      <xdr:rowOff>190490</xdr:rowOff>
    </xdr:from>
    <xdr:to>
      <xdr:col>16</xdr:col>
      <xdr:colOff>27517</xdr:colOff>
      <xdr:row>51</xdr:row>
      <xdr:rowOff>169332</xdr:rowOff>
    </xdr:to>
    <xdr:sp macro="" textlink="">
      <xdr:nvSpPr>
        <xdr:cNvPr id="2" name="TextBox 1"/>
        <xdr:cNvSpPr txBox="1"/>
      </xdr:nvSpPr>
      <xdr:spPr>
        <a:xfrm>
          <a:off x="170392" y="190490"/>
          <a:ext cx="9678458" cy="10033009"/>
        </a:xfrm>
        <a:prstGeom prst="rect">
          <a:avLst/>
        </a:prstGeom>
        <a:solidFill>
          <a:schemeClr val="bg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i="0" u="none" strike="noStrike">
              <a:solidFill>
                <a:srgbClr val="0000FF"/>
              </a:solidFill>
              <a:latin typeface="Garamond" pitchFamily="18" charset="0"/>
              <a:ea typeface="+mn-ea"/>
              <a:cs typeface="+mn-cs"/>
            </a:rPr>
            <a:t>Instructions:</a:t>
          </a:r>
          <a:r>
            <a:rPr lang="en-US" sz="1600" b="0" i="0" u="none" strike="noStrike">
              <a:solidFill>
                <a:srgbClr val="0000FF"/>
              </a:solidFill>
              <a:latin typeface="Garamond" pitchFamily="18" charset="0"/>
              <a:ea typeface="+mn-ea"/>
              <a:cs typeface="+mn-cs"/>
            </a:rPr>
            <a:t> </a:t>
          </a:r>
        </a:p>
        <a:p>
          <a:endParaRPr lang="en-US" sz="500" b="0" i="0" u="none" strike="noStrike">
            <a:solidFill>
              <a:sysClr val="windowText" lastClr="000000"/>
            </a:solidFill>
            <a:latin typeface="Garamond" pitchFamily="18" charset="0"/>
            <a:ea typeface="+mn-ea"/>
            <a:cs typeface="+mn-cs"/>
          </a:endParaRPr>
        </a:p>
        <a:p>
          <a:r>
            <a:rPr lang="en-US" sz="1500" b="0" i="0" u="none" strike="noStrike">
              <a:solidFill>
                <a:sysClr val="windowText" lastClr="000000"/>
              </a:solidFill>
              <a:latin typeface="Garamond" pitchFamily="18" charset="0"/>
              <a:ea typeface="+mn-ea"/>
              <a:cs typeface="+mn-cs"/>
            </a:rPr>
            <a:t>1. This toolkit should be used in conjunction with "A manual for estimating economic burden of seasonal influenza" and "A manual for estimating disease burden of seasonal influenza".</a:t>
          </a:r>
          <a:r>
            <a:rPr lang="en-US" sz="1500">
              <a:solidFill>
                <a:sysClr val="windowText" lastClr="000000"/>
              </a:solidFill>
              <a:latin typeface="Garamond" pitchFamily="18" charset="0"/>
            </a:rPr>
            <a:t> </a:t>
          </a:r>
        </a:p>
        <a:p>
          <a:r>
            <a:rPr lang="en-US" sz="1500" b="0" i="0" u="none" strike="noStrike">
              <a:solidFill>
                <a:sysClr val="windowText" lastClr="000000"/>
              </a:solidFill>
              <a:latin typeface="Garamond" pitchFamily="18" charset="0"/>
              <a:ea typeface="+mn-ea"/>
              <a:cs typeface="+mn-cs"/>
              <a:sym typeface="Symbol"/>
            </a:rPr>
            <a:t>     I</a:t>
          </a:r>
          <a:r>
            <a:rPr lang="en-US" sz="1500">
              <a:solidFill>
                <a:sysClr val="windowText" lastClr="000000"/>
              </a:solidFill>
              <a:latin typeface="Garamond" pitchFamily="18" charset="0"/>
            </a:rPr>
            <a:t>nput cost</a:t>
          </a:r>
          <a:r>
            <a:rPr lang="en-US" sz="1500" baseline="0">
              <a:solidFill>
                <a:sysClr val="windowText" lastClr="000000"/>
              </a:solidFill>
              <a:latin typeface="Garamond" pitchFamily="18" charset="0"/>
            </a:rPr>
            <a:t> </a:t>
          </a:r>
          <a:r>
            <a:rPr lang="en-US" sz="1500">
              <a:solidFill>
                <a:sysClr val="windowText" lastClr="000000"/>
              </a:solidFill>
              <a:latin typeface="Garamond" pitchFamily="18" charset="0"/>
            </a:rPr>
            <a:t>parameters are from the first manual that it guide you how to obtain them for inputting in</a:t>
          </a:r>
          <a:r>
            <a:rPr lang="en-US" sz="1500" baseline="0">
              <a:solidFill>
                <a:sysClr val="windowText" lastClr="000000"/>
              </a:solidFill>
              <a:latin typeface="Garamond" pitchFamily="18" charset="0"/>
            </a:rPr>
            <a:t> the "Input" worksheet of this toolkit.</a:t>
          </a:r>
          <a:endParaRPr lang="en-US" sz="1500">
            <a:solidFill>
              <a:sysClr val="windowText" lastClr="000000"/>
            </a:solidFill>
            <a:latin typeface="Garamond" pitchFamily="18" charset="0"/>
          </a:endParaRPr>
        </a:p>
        <a:p>
          <a:endParaRPr lang="en-US" sz="500" b="0" i="0" u="none" strike="noStrike">
            <a:solidFill>
              <a:sysClr val="windowText" lastClr="000000"/>
            </a:solidFill>
            <a:latin typeface="Garamond" pitchFamily="18" charset="0"/>
            <a:ea typeface="+mn-ea"/>
            <a:cs typeface="+mn-cs"/>
          </a:endParaRPr>
        </a:p>
        <a:p>
          <a:r>
            <a:rPr lang="en-US" sz="1500" b="0" i="0" u="none" strike="noStrike">
              <a:solidFill>
                <a:sysClr val="windowText" lastClr="000000"/>
              </a:solidFill>
              <a:latin typeface="Garamond" pitchFamily="18" charset="0"/>
              <a:ea typeface="+mn-ea"/>
              <a:cs typeface="+mn-cs"/>
            </a:rPr>
            <a:t>2. Before entering input parameter, the user should examine and determine whether the central value with upper and lower bounds of each parameter </a:t>
          </a:r>
          <a:r>
            <a:rPr lang="en-US" sz="1500" b="1" i="0" u="none" strike="noStrike">
              <a:solidFill>
                <a:sysClr val="windowText" lastClr="000000"/>
              </a:solidFill>
              <a:latin typeface="Garamond" pitchFamily="18" charset="0"/>
              <a:ea typeface="+mn-ea"/>
              <a:cs typeface="+mn-cs"/>
            </a:rPr>
            <a:t>are valid and reliable for </a:t>
          </a:r>
          <a:r>
            <a:rPr lang="en-US" sz="1600" b="1" i="0" u="none" strike="noStrike">
              <a:solidFill>
                <a:sysClr val="windowText" lastClr="000000"/>
              </a:solidFill>
              <a:latin typeface="Garamond" pitchFamily="18" charset="0"/>
              <a:ea typeface="+mn-ea"/>
              <a:cs typeface="+mn-cs"/>
            </a:rPr>
            <a:t>the selected age-group</a:t>
          </a:r>
          <a:r>
            <a:rPr lang="en-US" sz="1600" b="0" i="0" u="none" strike="noStrike">
              <a:solidFill>
                <a:sysClr val="windowText" lastClr="000000"/>
              </a:solidFill>
              <a:latin typeface="Garamond" pitchFamily="18" charset="0"/>
              <a:ea typeface="+mn-ea"/>
              <a:cs typeface="+mn-cs"/>
            </a:rPr>
            <a:t>. </a:t>
          </a:r>
        </a:p>
        <a:p>
          <a:r>
            <a:rPr lang="en-US" sz="1600" b="0" i="0" u="none" strike="noStrike">
              <a:solidFill>
                <a:sysClr val="windowText" lastClr="000000"/>
              </a:solidFill>
              <a:latin typeface="Garamond" pitchFamily="18" charset="0"/>
              <a:ea typeface="+mn-ea"/>
              <a:cs typeface="+mn-cs"/>
              <a:sym typeface="Symbol"/>
            </a:rPr>
            <a:t>    </a:t>
          </a:r>
          <a:r>
            <a:rPr lang="en-US" sz="1600" b="0" i="0" u="none" strike="noStrike">
              <a:solidFill>
                <a:sysClr val="windowText" lastClr="000000"/>
              </a:solidFill>
              <a:latin typeface="Garamond" pitchFamily="18" charset="0"/>
              <a:ea typeface="+mn-ea"/>
              <a:cs typeface="+mn-cs"/>
            </a:rPr>
            <a:t> All input values must be</a:t>
          </a:r>
          <a:r>
            <a:rPr lang="en-US" sz="1600" b="0" i="0" u="none" strike="noStrike" baseline="0">
              <a:solidFill>
                <a:sysClr val="windowText" lastClr="000000"/>
              </a:solidFill>
              <a:latin typeface="Garamond" pitchFamily="18" charset="0"/>
              <a:ea typeface="+mn-ea"/>
              <a:cs typeface="+mn-cs"/>
            </a:rPr>
            <a:t> filled in the "</a:t>
          </a:r>
          <a:r>
            <a:rPr lang="en-US" sz="1600" b="1" i="0" u="none" strike="noStrike" baseline="0">
              <a:solidFill>
                <a:srgbClr val="0000FF"/>
              </a:solidFill>
              <a:latin typeface="Garamond" pitchFamily="18" charset="0"/>
              <a:ea typeface="+mn-ea"/>
              <a:cs typeface="+mn-cs"/>
            </a:rPr>
            <a:t>BLUE cells</a:t>
          </a:r>
          <a:r>
            <a:rPr lang="en-US" sz="1500" b="0" i="0" u="none" strike="noStrike" baseline="0">
              <a:solidFill>
                <a:sysClr val="windowText" lastClr="000000"/>
              </a:solidFill>
              <a:latin typeface="Garamond" pitchFamily="18" charset="0"/>
              <a:ea typeface="+mn-ea"/>
              <a:cs typeface="+mn-cs"/>
            </a:rPr>
            <a:t>" </a:t>
          </a:r>
          <a:r>
            <a:rPr lang="en-US" sz="1500" b="0" i="0" baseline="0">
              <a:solidFill>
                <a:schemeClr val="dk1"/>
              </a:solidFill>
              <a:effectLst/>
              <a:latin typeface="Garamond" panose="02020404030301010803" pitchFamily="18" charset="0"/>
              <a:ea typeface="+mn-ea"/>
              <a:cs typeface="+mn-cs"/>
            </a:rPr>
            <a:t>(</a:t>
          </a:r>
          <a:r>
            <a:rPr lang="en-US" sz="1500" b="0" i="0">
              <a:solidFill>
                <a:schemeClr val="dk1"/>
              </a:solidFill>
              <a:effectLst/>
              <a:latin typeface="Garamond" panose="02020404030301010803" pitchFamily="18" charset="0"/>
              <a:ea typeface="+mn-ea"/>
              <a:cs typeface="+mn-cs"/>
            </a:rPr>
            <a:t>The user may use 1 Excel file for 1 age-group </a:t>
          </a:r>
          <a:r>
            <a:rPr lang="en-US" sz="1500" b="0" i="0">
              <a:solidFill>
                <a:srgbClr val="FF0000"/>
              </a:solidFill>
              <a:effectLst/>
              <a:latin typeface="Garamond" panose="02020404030301010803" pitchFamily="18" charset="0"/>
              <a:ea typeface="+mn-ea"/>
              <a:cs typeface="+mn-cs"/>
            </a:rPr>
            <a:t>or all ages</a:t>
          </a:r>
          <a:r>
            <a:rPr lang="en-US" sz="1500" b="0" i="0" baseline="0">
              <a:solidFill>
                <a:srgbClr val="FF0000"/>
              </a:solidFill>
              <a:effectLst/>
              <a:latin typeface="Garamond" panose="02020404030301010803" pitchFamily="18" charset="0"/>
              <a:ea typeface="+mn-ea"/>
              <a:cs typeface="+mn-cs"/>
            </a:rPr>
            <a:t> together</a:t>
          </a:r>
          <a:r>
            <a:rPr lang="en-US" sz="1500" b="0" i="0" baseline="0">
              <a:solidFill>
                <a:schemeClr val="dk1"/>
              </a:solidFill>
              <a:effectLst/>
              <a:latin typeface="Garamond" panose="02020404030301010803" pitchFamily="18" charset="0"/>
              <a:ea typeface="+mn-ea"/>
              <a:cs typeface="+mn-cs"/>
            </a:rPr>
            <a:t>)</a:t>
          </a:r>
          <a:r>
            <a:rPr lang="en-US" sz="1500" b="0" i="0">
              <a:solidFill>
                <a:schemeClr val="dk1"/>
              </a:solidFill>
              <a:effectLst/>
              <a:latin typeface="Garamond" panose="02020404030301010803" pitchFamily="18" charset="0"/>
              <a:ea typeface="+mn-ea"/>
              <a:cs typeface="+mn-cs"/>
            </a:rPr>
            <a:t>.</a:t>
          </a:r>
          <a:endParaRPr lang="en-MY" sz="1500">
            <a:effectLst/>
            <a:latin typeface="Garamond" panose="02020404030301010803" pitchFamily="18" charset="0"/>
          </a:endParaRPr>
        </a:p>
        <a:p>
          <a:r>
            <a:rPr lang="en-US" sz="1500" b="0" i="0">
              <a:solidFill>
                <a:schemeClr val="dk1"/>
              </a:solidFill>
              <a:effectLst/>
              <a:latin typeface="Garamond" panose="02020404030301010803" pitchFamily="18" charset="0"/>
              <a:ea typeface="+mn-ea"/>
              <a:cs typeface="+mn-cs"/>
            </a:rPr>
            <a:t>3. Guidance on data source(s) can be seen under the "</a:t>
          </a:r>
          <a:r>
            <a:rPr lang="en-US" sz="1500" b="1" i="0">
              <a:solidFill>
                <a:schemeClr val="dk1"/>
              </a:solidFill>
              <a:effectLst/>
              <a:latin typeface="Garamond" panose="02020404030301010803" pitchFamily="18" charset="0"/>
              <a:ea typeface="+mn-ea"/>
              <a:cs typeface="+mn-cs"/>
            </a:rPr>
            <a:t>Data source guidance</a:t>
          </a:r>
          <a:r>
            <a:rPr lang="en-US" sz="1500" b="0" i="0">
              <a:solidFill>
                <a:schemeClr val="dk1"/>
              </a:solidFill>
              <a:effectLst/>
              <a:latin typeface="Garamond" panose="02020404030301010803" pitchFamily="18" charset="0"/>
              <a:ea typeface="+mn-ea"/>
              <a:cs typeface="+mn-cs"/>
            </a:rPr>
            <a:t>" column in the "</a:t>
          </a:r>
          <a:r>
            <a:rPr lang="en-US" sz="1500" b="0" i="0">
              <a:solidFill>
                <a:srgbClr val="FF0000"/>
              </a:solidFill>
              <a:effectLst/>
              <a:latin typeface="Garamond" panose="02020404030301010803" pitchFamily="18" charset="0"/>
              <a:ea typeface="+mn-ea"/>
              <a:cs typeface="+mn-cs"/>
            </a:rPr>
            <a:t>Model Engine worksheet"</a:t>
          </a:r>
          <a:r>
            <a:rPr lang="en-US" sz="1200" b="0" i="0">
              <a:solidFill>
                <a:srgbClr val="FF0000"/>
              </a:solidFill>
              <a:effectLst/>
              <a:latin typeface="Garamond" panose="02020404030301010803" pitchFamily="18" charset="0"/>
              <a:ea typeface="+mn-ea"/>
              <a:cs typeface="+mn-cs"/>
            </a:rPr>
            <a:t>. </a:t>
          </a:r>
          <a:endParaRPr lang="en-MY" sz="1800">
            <a:solidFill>
              <a:srgbClr val="FF0000"/>
            </a:solidFill>
            <a:effectLst/>
            <a:latin typeface="Garamond" panose="02020404030301010803" pitchFamily="18" charset="0"/>
          </a:endParaRPr>
        </a:p>
        <a:p>
          <a:r>
            <a:rPr lang="en-US" sz="1600" b="0" i="0" u="none" strike="noStrike">
              <a:solidFill>
                <a:sysClr val="windowText" lastClr="000000"/>
              </a:solidFill>
              <a:latin typeface="Garamond" pitchFamily="18" charset="0"/>
              <a:ea typeface="+mn-ea"/>
              <a:cs typeface="+mn-cs"/>
              <a:sym typeface="Symbol"/>
            </a:rPr>
            <a:t>    </a:t>
          </a:r>
          <a:r>
            <a:rPr lang="en-US" sz="1600" b="0" i="0">
              <a:solidFill>
                <a:schemeClr val="dk1"/>
              </a:solidFill>
              <a:latin typeface="Garamond" panose="02020404030301010803" pitchFamily="18" charset="0"/>
              <a:ea typeface="+mn-ea"/>
              <a:cs typeface="+mn-cs"/>
            </a:rPr>
            <a:t> </a:t>
          </a:r>
          <a:r>
            <a:rPr lang="en-US" sz="1600" b="0" i="0" u="none" strike="noStrike">
              <a:solidFill>
                <a:sysClr val="windowText" lastClr="000000"/>
              </a:solidFill>
              <a:latin typeface="Garamond" pitchFamily="18" charset="0"/>
              <a:ea typeface="+mn-ea"/>
              <a:cs typeface="+mn-cs"/>
            </a:rPr>
            <a:t>Data source(s) for each input parameter should be reported in the last column (</a:t>
          </a:r>
          <a:r>
            <a:rPr lang="en-US" sz="1600" b="1" i="0" u="none" strike="noStrike">
              <a:solidFill>
                <a:sysClr val="windowText" lastClr="000000"/>
              </a:solidFill>
              <a:latin typeface="Garamond" pitchFamily="18" charset="0"/>
              <a:ea typeface="+mn-ea"/>
              <a:cs typeface="+mn-cs"/>
            </a:rPr>
            <a:t>Note:</a:t>
          </a:r>
          <a:r>
            <a:rPr lang="en-US" sz="1600" b="0" i="0" u="none" strike="noStrike">
              <a:solidFill>
                <a:sysClr val="windowText" lastClr="000000"/>
              </a:solidFill>
              <a:latin typeface="Garamond" pitchFamily="18" charset="0"/>
              <a:ea typeface="+mn-ea"/>
              <a:cs typeface="+mn-cs"/>
            </a:rPr>
            <a:t> "</a:t>
          </a:r>
          <a:r>
            <a:rPr lang="en-US" sz="1500" b="0" i="0" u="none" strike="noStrike">
              <a:solidFill>
                <a:sysClr val="windowText" lastClr="000000"/>
              </a:solidFill>
              <a:latin typeface="Garamond" pitchFamily="18" charset="0"/>
              <a:ea typeface="+mn-ea"/>
              <a:cs typeface="+mn-cs"/>
            </a:rPr>
            <a:t>E" can be used in case of that value is from expert opinion).</a:t>
          </a:r>
          <a:r>
            <a:rPr lang="en-US" sz="1500">
              <a:solidFill>
                <a:sysClr val="windowText" lastClr="000000"/>
              </a:solidFill>
              <a:latin typeface="Garamond" pitchFamily="18" charset="0"/>
            </a:rPr>
            <a:t> </a:t>
          </a:r>
        </a:p>
        <a:p>
          <a:endParaRPr lang="en-US" sz="500" b="0" i="0" u="none" strike="noStrike">
            <a:solidFill>
              <a:sysClr val="windowText" lastClr="000000"/>
            </a:solidFill>
            <a:latin typeface="Garamond" pitchFamily="18" charset="0"/>
            <a:ea typeface="+mn-ea"/>
            <a:cs typeface="+mn-cs"/>
          </a:endParaRPr>
        </a:p>
        <a:p>
          <a:r>
            <a:rPr lang="en-US" sz="1500" b="0" i="0" u="none" strike="noStrike">
              <a:solidFill>
                <a:sysClr val="windowText" lastClr="000000"/>
              </a:solidFill>
              <a:latin typeface="Garamond" pitchFamily="18" charset="0"/>
              <a:ea typeface="+mn-ea"/>
              <a:cs typeface="+mn-cs"/>
            </a:rPr>
            <a:t>4. Unavailable input value should be filled as "</a:t>
          </a:r>
          <a:r>
            <a:rPr lang="en-US" sz="1500" b="1" i="0" u="none" strike="noStrike">
              <a:solidFill>
                <a:sysClr val="windowText" lastClr="000000"/>
              </a:solidFill>
              <a:latin typeface="Garamond" pitchFamily="18" charset="0"/>
              <a:ea typeface="+mn-ea"/>
              <a:cs typeface="+mn-cs"/>
            </a:rPr>
            <a:t>0</a:t>
          </a:r>
          <a:r>
            <a:rPr lang="en-US" sz="1500" b="0" i="0" u="none" strike="noStrike">
              <a:solidFill>
                <a:sysClr val="windowText" lastClr="000000"/>
              </a:solidFill>
              <a:latin typeface="Garamond" pitchFamily="18" charset="0"/>
              <a:ea typeface="+mn-ea"/>
              <a:cs typeface="+mn-cs"/>
            </a:rPr>
            <a:t>" or in case that you do not want to estimate economic burden based on that parameter.</a:t>
          </a:r>
          <a:r>
            <a:rPr lang="en-US" sz="1500">
              <a:solidFill>
                <a:sysClr val="windowText" lastClr="000000"/>
              </a:solidFill>
              <a:latin typeface="Garamond" pitchFamily="18" charset="0"/>
            </a:rPr>
            <a:t> </a:t>
          </a:r>
        </a:p>
        <a:p>
          <a:endParaRPr lang="en-US" sz="500" b="0" i="0" u="none" strike="noStrike">
            <a:solidFill>
              <a:sysClr val="windowText" lastClr="000000"/>
            </a:solidFill>
            <a:latin typeface="Garamond" pitchFamily="18" charset="0"/>
            <a:ea typeface="+mn-ea"/>
            <a:cs typeface="+mn-cs"/>
          </a:endParaRPr>
        </a:p>
        <a:p>
          <a:r>
            <a:rPr lang="en-US" sz="1500" b="0" i="0" u="none" strike="noStrike">
              <a:solidFill>
                <a:sysClr val="windowText" lastClr="000000"/>
              </a:solidFill>
              <a:latin typeface="Garamond" pitchFamily="18" charset="0"/>
              <a:ea typeface="+mn-ea"/>
              <a:cs typeface="+mn-cs"/>
            </a:rPr>
            <a:t>5. Summary worksheet will provide you the total economic burden with lower and upper</a:t>
          </a:r>
          <a:r>
            <a:rPr lang="en-US" sz="1500" b="0" i="0" u="none" strike="noStrike" baseline="0">
              <a:solidFill>
                <a:sysClr val="windowText" lastClr="000000"/>
              </a:solidFill>
              <a:latin typeface="Garamond" pitchFamily="18" charset="0"/>
              <a:ea typeface="+mn-ea"/>
              <a:cs typeface="+mn-cs"/>
            </a:rPr>
            <a:t> bounds of the "</a:t>
          </a:r>
          <a:r>
            <a:rPr lang="en-US" sz="1500" b="1" i="0" u="none" strike="noStrike" baseline="0">
              <a:solidFill>
                <a:sysClr val="windowText" lastClr="000000"/>
              </a:solidFill>
              <a:latin typeface="Garamond" pitchFamily="18" charset="0"/>
              <a:ea typeface="+mn-ea"/>
              <a:cs typeface="+mn-cs"/>
            </a:rPr>
            <a:t>specific age-group</a:t>
          </a:r>
          <a:r>
            <a:rPr lang="en-US" sz="1500" b="0" i="0" u="none" strike="noStrike" baseline="0">
              <a:solidFill>
                <a:sysClr val="windowText" lastClr="000000"/>
              </a:solidFill>
              <a:latin typeface="Garamond" pitchFamily="18" charset="0"/>
              <a:ea typeface="+mn-ea"/>
              <a:cs typeface="+mn-cs"/>
            </a:rPr>
            <a:t>" or "</a:t>
          </a:r>
          <a:r>
            <a:rPr lang="en-US" sz="1500" b="1" i="0" u="none" strike="noStrike" baseline="0">
              <a:solidFill>
                <a:sysClr val="windowText" lastClr="000000"/>
              </a:solidFill>
              <a:latin typeface="Garamond" pitchFamily="18" charset="0"/>
              <a:ea typeface="+mn-ea"/>
              <a:cs typeface="+mn-cs"/>
            </a:rPr>
            <a:t>no age-group consideration</a:t>
          </a:r>
          <a:r>
            <a:rPr lang="en-US" sz="1500" b="0" i="0" u="none" strike="noStrike" baseline="0">
              <a:solidFill>
                <a:sysClr val="windowText" lastClr="000000"/>
              </a:solidFill>
              <a:latin typeface="Garamond" pitchFamily="18" charset="0"/>
              <a:ea typeface="+mn-ea"/>
              <a:cs typeface="+mn-cs"/>
            </a:rPr>
            <a:t>" with i</a:t>
          </a:r>
          <a:r>
            <a:rPr lang="en-US" sz="1500" b="0" i="0" u="none" strike="noStrike">
              <a:solidFill>
                <a:sysClr val="windowText" lastClr="000000"/>
              </a:solidFill>
              <a:latin typeface="Garamond" pitchFamily="18" charset="0"/>
              <a:ea typeface="+mn-ea"/>
              <a:cs typeface="+mn-cs"/>
            </a:rPr>
            <a:t>ndirect costs were included and were not included.</a:t>
          </a:r>
        </a:p>
        <a:p>
          <a:endParaRPr lang="en-US" sz="500" b="1" i="0" u="none" strike="noStrike">
            <a:solidFill>
              <a:srgbClr val="0000FF"/>
            </a:solidFill>
            <a:latin typeface="Garamond" pitchFamily="18" charset="0"/>
            <a:ea typeface="+mn-ea"/>
            <a:cs typeface="+mn-cs"/>
          </a:endParaRPr>
        </a:p>
        <a:p>
          <a:r>
            <a:rPr lang="en-US" sz="1500" b="1" i="0" u="none" strike="noStrike">
              <a:solidFill>
                <a:srgbClr val="0000FF"/>
              </a:solidFill>
              <a:latin typeface="Garamond" pitchFamily="18" charset="0"/>
              <a:ea typeface="+mn-ea"/>
              <a:cs typeface="+mn-cs"/>
            </a:rPr>
            <a:t>Note: </a:t>
          </a:r>
        </a:p>
        <a:p>
          <a:r>
            <a:rPr lang="en-US" sz="1500" b="0" i="0" u="none" strike="noStrike">
              <a:solidFill>
                <a:sysClr val="windowText" lastClr="000000"/>
              </a:solidFill>
              <a:latin typeface="Garamond" pitchFamily="18" charset="0"/>
              <a:ea typeface="+mn-ea"/>
              <a:cs typeface="+mn-cs"/>
              <a:sym typeface="Symbol"/>
            </a:rPr>
            <a:t></a:t>
          </a:r>
          <a:r>
            <a:rPr lang="en-US" sz="1500" b="0" i="0" u="none" strike="noStrike">
              <a:solidFill>
                <a:sysClr val="windowText" lastClr="000000"/>
              </a:solidFill>
              <a:latin typeface="Garamond" pitchFamily="18" charset="0"/>
              <a:ea typeface="+mn-ea"/>
              <a:cs typeface="+mn-cs"/>
            </a:rPr>
            <a:t> When you want to perform</a:t>
          </a:r>
          <a:r>
            <a:rPr lang="en-US" sz="1500" b="0" i="0" u="none" strike="noStrike" baseline="0">
              <a:solidFill>
                <a:sysClr val="windowText" lastClr="000000"/>
              </a:solidFill>
              <a:latin typeface="Garamond" pitchFamily="18" charset="0"/>
              <a:ea typeface="+mn-ea"/>
              <a:cs typeface="+mn-cs"/>
            </a:rPr>
            <a:t> one-way</a:t>
          </a:r>
          <a:r>
            <a:rPr lang="en-US" sz="1500" b="0" i="0" u="none" strike="noStrike" baseline="0">
              <a:solidFill>
                <a:srgbClr val="FF0000"/>
              </a:solidFill>
              <a:latin typeface="Garamond" pitchFamily="18" charset="0"/>
              <a:ea typeface="+mn-ea"/>
              <a:cs typeface="+mn-cs"/>
            </a:rPr>
            <a:t> </a:t>
          </a:r>
          <a:r>
            <a:rPr lang="en-US" sz="1500" b="0" i="0" u="none" strike="noStrike" baseline="0">
              <a:solidFill>
                <a:sysClr val="windowText" lastClr="000000"/>
              </a:solidFill>
              <a:latin typeface="Garamond" pitchFamily="18" charset="0"/>
              <a:ea typeface="+mn-ea"/>
              <a:cs typeface="+mn-cs"/>
            </a:rPr>
            <a:t>sensitivity analysis, you can replace the central value of each input parameter with the 10% lower value, and then record the changed value in cell "</a:t>
          </a:r>
          <a:r>
            <a:rPr lang="en-US" sz="1500" b="1" i="0" u="none" strike="noStrike" baseline="0">
              <a:solidFill>
                <a:sysClr val="windowText" lastClr="000000"/>
              </a:solidFill>
              <a:latin typeface="Garamond" pitchFamily="18" charset="0"/>
              <a:ea typeface="+mn-ea"/>
              <a:cs typeface="+mn-cs"/>
            </a:rPr>
            <a:t>C29</a:t>
          </a:r>
          <a:r>
            <a:rPr lang="en-US" sz="1500" b="0" i="0" u="none" strike="noStrike" baseline="0">
              <a:solidFill>
                <a:sysClr val="windowText" lastClr="000000"/>
              </a:solidFill>
              <a:latin typeface="Garamond" pitchFamily="18" charset="0"/>
              <a:ea typeface="+mn-ea"/>
              <a:cs typeface="+mn-cs"/>
            </a:rPr>
            <a:t>" of  the "Summary" worksheet before changing to the 10% upper value of the same parameter. </a:t>
          </a:r>
        </a:p>
        <a:p>
          <a:r>
            <a:rPr lang="en-US" sz="1500" b="0" i="0" u="none" strike="noStrike" baseline="0">
              <a:solidFill>
                <a:sysClr val="windowText" lastClr="000000"/>
              </a:solidFill>
              <a:latin typeface="Garamond" pitchFamily="18" charset="0"/>
              <a:ea typeface="+mn-ea"/>
              <a:cs typeface="+mn-cs"/>
              <a:sym typeface="Symbol"/>
            </a:rPr>
            <a:t></a:t>
          </a:r>
          <a:r>
            <a:rPr lang="en-US" sz="1500" b="0" i="0" u="none" strike="noStrike" baseline="0">
              <a:solidFill>
                <a:sysClr val="windowText" lastClr="000000"/>
              </a:solidFill>
              <a:latin typeface="Garamond" pitchFamily="18" charset="0"/>
              <a:ea typeface="+mn-ea"/>
              <a:cs typeface="+mn-cs"/>
            </a:rPr>
            <a:t> Record the changed value in cell "C29" again, and then moving to next input parameter, starting from 10% lower (then record the changed value in "C29") to 10% upper values, then record the changed value in the same cell) of that next parameter  (you can do for all or some crucial inputs). </a:t>
          </a:r>
        </a:p>
        <a:p>
          <a:r>
            <a:rPr lang="en-US" sz="1500" b="0" i="0" u="none" strike="noStrike" baseline="0">
              <a:solidFill>
                <a:sysClr val="windowText" lastClr="000000"/>
              </a:solidFill>
              <a:latin typeface="Garamond" pitchFamily="18" charset="0"/>
              <a:ea typeface="+mn-ea"/>
              <a:cs typeface="+mn-cs"/>
              <a:sym typeface="Symbol"/>
            </a:rPr>
            <a:t></a:t>
          </a:r>
          <a:r>
            <a:rPr lang="en-US" sz="1500" b="0" i="0" u="none" strike="noStrike" baseline="0">
              <a:solidFill>
                <a:sysClr val="windowText" lastClr="000000"/>
              </a:solidFill>
              <a:latin typeface="Garamond" pitchFamily="18" charset="0"/>
              <a:ea typeface="+mn-ea"/>
              <a:cs typeface="+mn-cs"/>
            </a:rPr>
            <a:t> All recorded values obtaining from changing those central values with lower and upper bounds should be sorted from the lowest to highest values, and further compared to the first estimated value of national economic burden.</a:t>
          </a:r>
        </a:p>
        <a:p>
          <a:endParaRPr lang="en-US" sz="1500" b="0" i="0" u="none" strike="noStrike" baseline="0">
            <a:solidFill>
              <a:sysClr val="windowText" lastClr="000000"/>
            </a:solidFill>
            <a:latin typeface="Garamond" pitchFamily="18" charset="0"/>
            <a:ea typeface="+mn-ea"/>
            <a:cs typeface="+mn-cs"/>
          </a:endParaRPr>
        </a:p>
        <a:p>
          <a:endParaRPr lang="en-US" sz="1500" b="0" i="0" u="none" strike="noStrike" baseline="0">
            <a:solidFill>
              <a:sysClr val="windowText" lastClr="000000"/>
            </a:solidFill>
            <a:latin typeface="Garamond" pitchFamily="18" charset="0"/>
            <a:ea typeface="+mn-ea"/>
            <a:cs typeface="+mn-cs"/>
          </a:endParaRPr>
        </a:p>
        <a:p>
          <a:endParaRPr lang="en-US" sz="1500" b="0" i="0" u="none" strike="noStrike" baseline="0">
            <a:solidFill>
              <a:sysClr val="windowText" lastClr="000000"/>
            </a:solidFill>
            <a:latin typeface="Garamond" pitchFamily="18" charset="0"/>
            <a:ea typeface="+mn-ea"/>
            <a:cs typeface="+mn-cs"/>
          </a:endParaRPr>
        </a:p>
        <a:p>
          <a:endParaRPr lang="en-US" sz="1500" b="0" i="0" u="none" strike="noStrike" baseline="0">
            <a:solidFill>
              <a:sysClr val="windowText" lastClr="000000"/>
            </a:solidFill>
            <a:latin typeface="Garamond" pitchFamily="18" charset="0"/>
            <a:ea typeface="+mn-ea"/>
            <a:cs typeface="+mn-cs"/>
          </a:endParaRPr>
        </a:p>
        <a:p>
          <a:endParaRPr lang="en-US" sz="1500" b="0" i="0" u="none" strike="noStrike" baseline="0">
            <a:solidFill>
              <a:sysClr val="windowText" lastClr="000000"/>
            </a:solidFill>
            <a:latin typeface="Garamond" pitchFamily="18" charset="0"/>
            <a:ea typeface="+mn-ea"/>
            <a:cs typeface="+mn-cs"/>
          </a:endParaRPr>
        </a:p>
        <a:p>
          <a:r>
            <a:rPr lang="en-GB" sz="1100" b="1">
              <a:solidFill>
                <a:schemeClr val="dk1"/>
              </a:solidFill>
              <a:effectLst/>
              <a:latin typeface="+mn-lt"/>
              <a:ea typeface="+mn-ea"/>
              <a:cs typeface="+mn-cs"/>
            </a:rPr>
            <a:t>Disclaimer</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results calculated with this tool depend on the assumptions and values entered by its users. They do not represent official results from WHO and the users of the tool alone are responsible for the results they generate with it.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named authors [or editors as appropriate] alone are responsible for the views expressed in this publication. The results calculated with this tool depend on the assumptions and values entered by its users. They do not represent official results from WHO and the users of the tool alone are responsible for the results they generate with it. The World Health Organization (WHO) does not warrant or represent that the information in this tool is free from errors or omissions or is suitable for your intended use. This disclaimer applies to all information within this tool, including but not limited to example workbooks, workbook content, user manuals, training, and resources. WHO recommends that you seek independent advice before relying upon or acting on any information in this tool. WHO accepts no responsibility for any loss, damage, cost or expense (whether direct or indirect) incurred by you as a result of any error, omission or misrepresentation in any information in this tool.</a:t>
          </a:r>
        </a:p>
        <a:p>
          <a:r>
            <a:rPr lang="en-GB" sz="1100">
              <a:solidFill>
                <a:schemeClr val="dk1"/>
              </a:solidFill>
              <a:effectLst/>
              <a:latin typeface="+mn-lt"/>
              <a:ea typeface="+mn-ea"/>
              <a:cs typeface="+mn-cs"/>
            </a:rPr>
            <a:t> </a:t>
          </a:r>
        </a:p>
        <a:p>
          <a:r>
            <a:rPr lang="en-US" sz="1100">
              <a:solidFill>
                <a:schemeClr val="dk1"/>
              </a:solidFill>
              <a:effectLst/>
              <a:latin typeface="+mn-lt"/>
              <a:ea typeface="+mn-ea"/>
              <a:cs typeface="+mn-cs"/>
            </a:rPr>
            <a:t>The designations employed and the presentation of the material in this tool  do not imply the expression of any opinion whatsoever on the part of the World Health Organization concerning the legal status of any country, territory, city or area or of its authorities, or concerning the delimitation of its frontiers or boundaries. Dotted lines on any maps represent approximate border lines for which there may not yet be full agreement.</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mention of specific companies or of certain manufacturers’ products does not imply that they are endorsed or recommended by the World Health Organization in preference to others of a similar nature that are not mentioned. Errors and omissions excepted, the names of proprietary products are distinguished by initial capital letters.</a:t>
          </a:r>
        </a:p>
        <a:p>
          <a:endParaRPr lang="en-US" sz="1500" b="0" i="0" u="none" strike="noStrike" baseline="0">
            <a:solidFill>
              <a:sysClr val="windowText" lastClr="000000"/>
            </a:solidFill>
            <a:latin typeface="Garamond" pitchFamily="18" charset="0"/>
            <a:ea typeface="+mn-ea"/>
            <a:cs typeface="+mn-cs"/>
          </a:endParaRPr>
        </a:p>
        <a:p>
          <a:endParaRPr lang="en-US" sz="1500" b="0" i="0" u="none" strike="noStrike" baseline="0">
            <a:solidFill>
              <a:sysClr val="windowText" lastClr="000000"/>
            </a:solidFill>
            <a:latin typeface="Garamond" pitchFamily="18" charset="0"/>
            <a:ea typeface="+mn-ea"/>
            <a:cs typeface="+mn-cs"/>
          </a:endParaRPr>
        </a:p>
        <a:p>
          <a:endParaRPr lang="en-US" sz="1500" b="0" i="0" u="none" strike="noStrike" baseline="0">
            <a:solidFill>
              <a:sysClr val="windowText" lastClr="000000"/>
            </a:solidFill>
            <a:latin typeface="Garamond" pitchFamily="18" charset="0"/>
            <a:ea typeface="+mn-ea"/>
            <a:cs typeface="+mn-cs"/>
          </a:endParaRPr>
        </a:p>
        <a:p>
          <a:endParaRPr lang="en-US" sz="1500" b="0" i="0" u="none" strike="noStrike" baseline="0">
            <a:solidFill>
              <a:sysClr val="windowText" lastClr="000000"/>
            </a:solidFill>
            <a:latin typeface="Garamond" pitchFamily="18" charset="0"/>
            <a:ea typeface="+mn-ea"/>
            <a:cs typeface="+mn-cs"/>
          </a:endParaRPr>
        </a:p>
        <a:p>
          <a:endParaRPr lang="en-US" sz="1500" b="0" i="0" u="none" strike="noStrike" baseline="0">
            <a:solidFill>
              <a:sysClr val="windowText" lastClr="000000"/>
            </a:solidFill>
            <a:latin typeface="Garamond" pitchFamily="18"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38099</xdr:colOff>
      <xdr:row>10</xdr:row>
      <xdr:rowOff>66676</xdr:rowOff>
    </xdr:from>
    <xdr:to>
      <xdr:col>13</xdr:col>
      <xdr:colOff>638175</xdr:colOff>
      <xdr:row>16</xdr:row>
      <xdr:rowOff>95250</xdr:rowOff>
    </xdr:to>
    <xdr:sp macro="" textlink="">
      <xdr:nvSpPr>
        <xdr:cNvPr id="2" name="TextBox 1"/>
        <xdr:cNvSpPr txBox="1"/>
      </xdr:nvSpPr>
      <xdr:spPr>
        <a:xfrm>
          <a:off x="161924" y="2571751"/>
          <a:ext cx="13058776" cy="1457324"/>
        </a:xfrm>
        <a:prstGeom prst="rect">
          <a:avLst/>
        </a:prstGeom>
        <a:solidFill>
          <a:schemeClr val="bg1"/>
        </a:solidFill>
        <a:ln w="1587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500" b="1" i="0" u="none" strike="noStrike">
              <a:solidFill>
                <a:srgbClr val="0000FF"/>
              </a:solidFill>
              <a:latin typeface="Garamond" pitchFamily="18" charset="0"/>
              <a:ea typeface="+mn-ea"/>
              <a:cs typeface="+mn-cs"/>
            </a:rPr>
            <a:t>Note for considertation:  </a:t>
          </a:r>
        </a:p>
        <a:p>
          <a:pPr marL="0" marR="0" indent="0" defTabSz="914400" eaLnBrk="1" fontAlgn="auto" latinLnBrk="0" hangingPunct="1">
            <a:lnSpc>
              <a:spcPct val="100000"/>
            </a:lnSpc>
            <a:spcBef>
              <a:spcPts val="0"/>
            </a:spcBef>
            <a:spcAft>
              <a:spcPts val="0"/>
            </a:spcAft>
            <a:buClrTx/>
            <a:buSzTx/>
            <a:buFontTx/>
            <a:buNone/>
            <a:tabLst/>
            <a:defRPr/>
          </a:pPr>
          <a:r>
            <a:rPr lang="en-US" sz="1500" b="0" i="0" u="none" strike="noStrike">
              <a:solidFill>
                <a:sysClr val="windowText" lastClr="000000"/>
              </a:solidFill>
              <a:latin typeface="Garamond" pitchFamily="18" charset="0"/>
              <a:ea typeface="+mn-ea"/>
              <a:cs typeface="+mn-cs"/>
            </a:rPr>
            <a:t>In</a:t>
          </a:r>
          <a:r>
            <a:rPr lang="en-US" sz="1500" b="0" i="0" u="none" strike="noStrike" baseline="0">
              <a:solidFill>
                <a:sysClr val="windowText" lastClr="000000"/>
              </a:solidFill>
              <a:latin typeface="Garamond" pitchFamily="18" charset="0"/>
              <a:ea typeface="+mn-ea"/>
              <a:cs typeface="+mn-cs"/>
            </a:rPr>
            <a:t> order to accurately estimate burden associated with seasonal influenza, an estimate should capture the </a:t>
          </a:r>
          <a:r>
            <a:rPr lang="en-US" sz="1500" b="0" i="0" u="none" strike="noStrike">
              <a:solidFill>
                <a:sysClr val="windowText" lastClr="000000"/>
              </a:solidFill>
              <a:latin typeface="Garamond" pitchFamily="18" charset="0"/>
              <a:ea typeface="+mn-ea"/>
              <a:cs typeface="+mn-cs"/>
            </a:rPr>
            <a:t>differences of input</a:t>
          </a:r>
          <a:r>
            <a:rPr lang="en-US" sz="1500" b="0" i="0" u="none" strike="noStrike" baseline="0">
              <a:solidFill>
                <a:sysClr val="windowText" lastClr="000000"/>
              </a:solidFill>
              <a:latin typeface="Garamond" pitchFamily="18" charset="0"/>
              <a:ea typeface="+mn-ea"/>
              <a:cs typeface="+mn-cs"/>
            </a:rPr>
            <a:t> parameters</a:t>
          </a:r>
          <a:r>
            <a:rPr lang="en-US" sz="1500" b="0" i="0" u="none" strike="noStrike">
              <a:solidFill>
                <a:sysClr val="windowText" lastClr="000000"/>
              </a:solidFill>
              <a:latin typeface="Garamond" pitchFamily="18" charset="0"/>
              <a:ea typeface="+mn-ea"/>
              <a:cs typeface="+mn-cs"/>
            </a:rPr>
            <a:t> across different age</a:t>
          </a:r>
          <a:r>
            <a:rPr lang="en-US" sz="1500" b="0" i="0" u="none" strike="noStrike" baseline="0">
              <a:solidFill>
                <a:sysClr val="windowText" lastClr="000000"/>
              </a:solidFill>
              <a:latin typeface="Garamond" pitchFamily="18" charset="0"/>
              <a:ea typeface="+mn-ea"/>
              <a:cs typeface="+mn-cs"/>
            </a:rPr>
            <a:t> group. Users are required to fill up in all cells of age-specific input parameters. </a:t>
          </a:r>
        </a:p>
        <a:p>
          <a:pPr marL="0" marR="0" indent="0" defTabSz="914400" eaLnBrk="1" fontAlgn="auto" latinLnBrk="0" hangingPunct="1">
            <a:lnSpc>
              <a:spcPct val="100000"/>
            </a:lnSpc>
            <a:spcBef>
              <a:spcPts val="0"/>
            </a:spcBef>
            <a:spcAft>
              <a:spcPts val="0"/>
            </a:spcAft>
            <a:buClrTx/>
            <a:buSzTx/>
            <a:buFontTx/>
            <a:buNone/>
            <a:tabLst/>
            <a:defRPr/>
          </a:pPr>
          <a:endParaRPr lang="en-US" sz="1500" b="0" i="0" u="none" strike="noStrike" baseline="0">
            <a:solidFill>
              <a:sysClr val="windowText" lastClr="000000"/>
            </a:solidFill>
            <a:latin typeface="Garamond"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500" b="0" i="0" u="none" strike="noStrike" baseline="0">
              <a:solidFill>
                <a:sysClr val="windowText" lastClr="000000"/>
              </a:solidFill>
              <a:latin typeface="Garamond" pitchFamily="18" charset="0"/>
              <a:ea typeface="+mn-ea"/>
              <a:cs typeface="+mn-cs"/>
            </a:rPr>
            <a:t>In some circumstances, it could be challenging to determine some input parameters such as resouce use and unit cost for different age groups, it is acceptable to use the same values for these. However, this should not be applicable for </a:t>
          </a:r>
          <a:r>
            <a:rPr lang="en-US" sz="1500" b="0" i="0" baseline="0">
              <a:solidFill>
                <a:schemeClr val="dk1"/>
              </a:solidFill>
              <a:effectLst/>
              <a:latin typeface="Garamond" pitchFamily="18" charset="0"/>
              <a:ea typeface="+mn-ea"/>
              <a:cs typeface="+mn-cs"/>
            </a:rPr>
            <a:t>incidence rates and CFR (F61:K69 and C72:E80) which vary across a</a:t>
          </a:r>
          <a:r>
            <a:rPr lang="en-US" sz="1500" b="0" i="0" u="none" strike="noStrike" baseline="0">
              <a:solidFill>
                <a:sysClr val="windowText" lastClr="000000"/>
              </a:solidFill>
              <a:latin typeface="Garamond" pitchFamily="18" charset="0"/>
              <a:ea typeface="+mn-ea"/>
              <a:cs typeface="+mn-cs"/>
            </a:rPr>
            <a:t>ge groups.</a:t>
          </a:r>
        </a:p>
        <a:p>
          <a:pPr marL="0" marR="0" indent="0" defTabSz="914400" eaLnBrk="1" fontAlgn="auto" latinLnBrk="0" hangingPunct="1">
            <a:lnSpc>
              <a:spcPct val="100000"/>
            </a:lnSpc>
            <a:spcBef>
              <a:spcPts val="0"/>
            </a:spcBef>
            <a:spcAft>
              <a:spcPts val="0"/>
            </a:spcAft>
            <a:buClrTx/>
            <a:buSzTx/>
            <a:buFontTx/>
            <a:buNone/>
            <a:tabLst/>
            <a:defRPr/>
          </a:pPr>
          <a:endParaRPr lang="en-US" sz="1500" b="0" i="0" u="none" strike="noStrike" baseline="0">
            <a:solidFill>
              <a:sysClr val="windowText" lastClr="000000"/>
            </a:solidFill>
            <a:latin typeface="Garamond"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500" b="0" i="0" u="none" strike="noStrike" baseline="0">
              <a:solidFill>
                <a:sysClr val="windowText" lastClr="000000"/>
              </a:solidFill>
              <a:latin typeface="Garamond" pitchFamily="18" charset="0"/>
              <a:ea typeface="+mn-ea"/>
              <a:cs typeface="+mn-cs"/>
            </a:rPr>
            <a:t>In case that age-specific data are not available, input parameters should </a:t>
          </a:r>
          <a:r>
            <a:rPr lang="en-US" sz="1500" b="1" i="0" u="sng" strike="noStrike" baseline="0">
              <a:solidFill>
                <a:sysClr val="windowText" lastClr="000000"/>
              </a:solidFill>
              <a:latin typeface="Garamond" pitchFamily="18" charset="0"/>
              <a:ea typeface="+mn-ea"/>
              <a:cs typeface="+mn-cs"/>
            </a:rPr>
            <a:t>only</a:t>
          </a:r>
          <a:r>
            <a:rPr lang="en-US" sz="1500" b="0" i="0" u="none" strike="noStrike" baseline="0">
              <a:solidFill>
                <a:sysClr val="windowText" lastClr="000000"/>
              </a:solidFill>
              <a:latin typeface="Garamond" pitchFamily="18" charset="0"/>
              <a:ea typeface="+mn-ea"/>
              <a:cs typeface="+mn-cs"/>
            </a:rPr>
            <a:t> fill in rows of "No consideration of age group"</a:t>
          </a:r>
        </a:p>
      </xdr:txBody>
    </xdr:sp>
    <xdr:clientData/>
  </xdr:twoCellAnchor>
  <xdr:oneCellAnchor>
    <xdr:from>
      <xdr:col>12</xdr:col>
      <xdr:colOff>514350</xdr:colOff>
      <xdr:row>20</xdr:row>
      <xdr:rowOff>171450</xdr:rowOff>
    </xdr:from>
    <xdr:ext cx="184731" cy="264560"/>
    <xdr:sp macro="" textlink="">
      <xdr:nvSpPr>
        <xdr:cNvPr id="5" name="TextBox 4"/>
        <xdr:cNvSpPr txBox="1"/>
      </xdr:nvSpPr>
      <xdr:spPr>
        <a:xfrm>
          <a:off x="12096750" y="291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6</xdr:col>
      <xdr:colOff>212434</xdr:colOff>
      <xdr:row>17</xdr:row>
      <xdr:rowOff>155073</xdr:rowOff>
    </xdr:from>
    <xdr:ext cx="184731" cy="937629"/>
    <xdr:sp macro="" textlink="">
      <xdr:nvSpPr>
        <xdr:cNvPr id="6" name="Rectangle 5"/>
        <xdr:cNvSpPr/>
      </xdr:nvSpPr>
      <xdr:spPr>
        <a:xfrm>
          <a:off x="9327859" y="4279398"/>
          <a:ext cx="184731" cy="937629"/>
        </a:xfrm>
        <a:prstGeom prst="rect">
          <a:avLst/>
        </a:prstGeom>
        <a:noFill/>
      </xdr:spPr>
      <xdr:txBody>
        <a:bodyPr wrap="none" lIns="91440" tIns="45720" rIns="91440" bIns="45720">
          <a:spAutoFit/>
        </a:bodyPr>
        <a:lstStyle/>
        <a:p>
          <a:pPr algn="ctr"/>
          <a:endParaRPr lang="en-U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oneCellAnchor>
    <xdr:from>
      <xdr:col>1</xdr:col>
      <xdr:colOff>47625</xdr:colOff>
      <xdr:row>0</xdr:row>
      <xdr:rowOff>76200</xdr:rowOff>
    </xdr:from>
    <xdr:ext cx="14032752" cy="345544"/>
    <xdr:sp macro="" textlink="">
      <xdr:nvSpPr>
        <xdr:cNvPr id="9" name="TextBox 8"/>
        <xdr:cNvSpPr txBox="1"/>
      </xdr:nvSpPr>
      <xdr:spPr>
        <a:xfrm>
          <a:off x="171450" y="76200"/>
          <a:ext cx="14032752" cy="345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400" b="1">
              <a:solidFill>
                <a:schemeClr val="tx1"/>
              </a:solidFill>
              <a:latin typeface="Arial Black" pitchFamily="34" charset="0"/>
              <a:cs typeface="Arial" pitchFamily="34" charset="0"/>
            </a:rPr>
            <a:t>Step 1: Define country, the index year, period of estimation, exchange rate and age group that user wants to estimate the economic burden  </a:t>
          </a:r>
        </a:p>
      </xdr:txBody>
    </xdr:sp>
    <xdr:clientData/>
  </xdr:oneCellAnchor>
  <xdr:oneCellAnchor>
    <xdr:from>
      <xdr:col>1</xdr:col>
      <xdr:colOff>95250</xdr:colOff>
      <xdr:row>8</xdr:row>
      <xdr:rowOff>85725</xdr:rowOff>
    </xdr:from>
    <xdr:ext cx="12617800" cy="598754"/>
    <xdr:sp macro="" textlink="">
      <xdr:nvSpPr>
        <xdr:cNvPr id="10" name="TextBox 9"/>
        <xdr:cNvSpPr txBox="1"/>
      </xdr:nvSpPr>
      <xdr:spPr>
        <a:xfrm>
          <a:off x="219075" y="2114550"/>
          <a:ext cx="12617800" cy="5987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solidFill>
                <a:schemeClr val="tx1"/>
              </a:solidFill>
              <a:latin typeface="Arial Black" pitchFamily="34" charset="0"/>
            </a:rPr>
            <a:t>Step 2: Consider codes of inputs and decide whether to use age-specific input parameters (see "note for consideration" below)</a:t>
          </a:r>
        </a:p>
        <a:p>
          <a:endParaRPr lang="en-US" sz="1400">
            <a:solidFill>
              <a:schemeClr val="tx1"/>
            </a:solidFill>
            <a:latin typeface="Arial Black" pitchFamily="34" charset="0"/>
          </a:endParaRPr>
        </a:p>
      </xdr:txBody>
    </xdr:sp>
    <xdr:clientData/>
  </xdr:oneCellAnchor>
  <xdr:oneCellAnchor>
    <xdr:from>
      <xdr:col>0</xdr:col>
      <xdr:colOff>57150</xdr:colOff>
      <xdr:row>57</xdr:row>
      <xdr:rowOff>133350</xdr:rowOff>
    </xdr:from>
    <xdr:ext cx="12765546" cy="598754"/>
    <xdr:sp macro="" textlink="">
      <xdr:nvSpPr>
        <xdr:cNvPr id="12" name="TextBox 11"/>
        <xdr:cNvSpPr txBox="1"/>
      </xdr:nvSpPr>
      <xdr:spPr>
        <a:xfrm>
          <a:off x="57150" y="13020675"/>
          <a:ext cx="12765546" cy="5987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a:latin typeface="Arial Black" pitchFamily="34" charset="0"/>
            </a:rPr>
            <a:t>Step 3: Fill up data for each input parameter with lower and upper bound values in the blue cells (see "text box" for more detail)</a:t>
          </a:r>
        </a:p>
        <a:p>
          <a:endParaRPr lang="en-US" sz="1400">
            <a:latin typeface="Arial Black"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38100</xdr:colOff>
      <xdr:row>21</xdr:row>
      <xdr:rowOff>47625</xdr:rowOff>
    </xdr:from>
    <xdr:to>
      <xdr:col>13</xdr:col>
      <xdr:colOff>133349</xdr:colOff>
      <xdr:row>31</xdr:row>
      <xdr:rowOff>209550</xdr:rowOff>
    </xdr:to>
    <xdr:sp macro="" textlink="">
      <xdr:nvSpPr>
        <xdr:cNvPr id="2" name="TextBox 1"/>
        <xdr:cNvSpPr txBox="1"/>
      </xdr:nvSpPr>
      <xdr:spPr>
        <a:xfrm>
          <a:off x="14316075" y="4733925"/>
          <a:ext cx="2533649" cy="2524125"/>
        </a:xfrm>
        <a:prstGeom prst="rect">
          <a:avLst/>
        </a:prstGeom>
        <a:solidFill>
          <a:schemeClr val="bg1"/>
        </a:solidFill>
        <a:ln w="158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i="0" u="none" strike="noStrike">
              <a:solidFill>
                <a:srgbClr val="0000FF"/>
              </a:solidFill>
              <a:latin typeface="Garamond" pitchFamily="18" charset="0"/>
              <a:ea typeface="+mn-ea"/>
              <a:cs typeface="+mn-cs"/>
            </a:rPr>
            <a:t>Note: </a:t>
          </a:r>
        </a:p>
        <a:p>
          <a:r>
            <a:rPr lang="en-US" sz="1400" b="0" i="0" u="none" strike="noStrike">
              <a:solidFill>
                <a:srgbClr val="0000FF"/>
              </a:solidFill>
              <a:latin typeface="Garamond" pitchFamily="18" charset="0"/>
              <a:ea typeface="+mn-ea"/>
              <a:cs typeface="+mn-cs"/>
            </a:rPr>
            <a:t>Inpatient and outpatient visit costs can be obtained from WHO-CHOICE, but</a:t>
          </a:r>
          <a:r>
            <a:rPr lang="en-US" sz="1400" b="0" i="0" u="none" strike="noStrike" baseline="0">
              <a:solidFill>
                <a:srgbClr val="0000FF"/>
              </a:solidFill>
              <a:latin typeface="Garamond" pitchFamily="18" charset="0"/>
              <a:ea typeface="+mn-ea"/>
              <a:cs typeface="+mn-cs"/>
            </a:rPr>
            <a:t> the conversion and adjustment to the index year may still be needed. </a:t>
          </a:r>
          <a:r>
            <a:rPr lang="en-US" sz="1400" b="0" i="1" u="none" strike="noStrike" baseline="0">
              <a:solidFill>
                <a:srgbClr val="0000FF"/>
              </a:solidFill>
              <a:latin typeface="Garamond" pitchFamily="18" charset="0"/>
              <a:ea typeface="+mn-ea"/>
              <a:cs typeface="+mn-cs"/>
            </a:rPr>
            <a:t>WHO-CHOICE unit cost estimates for service delivery - Estimation file </a:t>
          </a:r>
          <a:r>
            <a:rPr lang="en-US" sz="1400" b="0" i="0" u="none" strike="noStrike" baseline="0">
              <a:solidFill>
                <a:srgbClr val="0000FF"/>
              </a:solidFill>
              <a:latin typeface="Garamond" pitchFamily="18" charset="0"/>
              <a:ea typeface="+mn-ea"/>
              <a:cs typeface="+mn-cs"/>
            </a:rPr>
            <a:t>for each country can be seen and further downloaded at: http://www.who.int/choice/country/country_specific/en/</a:t>
          </a:r>
          <a:endParaRPr lang="en-US" sz="1400">
            <a:solidFill>
              <a:sysClr val="windowText" lastClr="000000"/>
            </a:solidFill>
            <a:latin typeface="Garamond"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31</xdr:row>
      <xdr:rowOff>114300</xdr:rowOff>
    </xdr:from>
    <xdr:to>
      <xdr:col>5</xdr:col>
      <xdr:colOff>9525</xdr:colOff>
      <xdr:row>46</xdr:row>
      <xdr:rowOff>57150</xdr:rowOff>
    </xdr:to>
    <xdr:sp macro="" textlink="">
      <xdr:nvSpPr>
        <xdr:cNvPr id="3" name="TextBox 2"/>
        <xdr:cNvSpPr txBox="1"/>
      </xdr:nvSpPr>
      <xdr:spPr>
        <a:xfrm>
          <a:off x="142875" y="5705475"/>
          <a:ext cx="8658225" cy="2800350"/>
        </a:xfrm>
        <a:prstGeom prst="rect">
          <a:avLst/>
        </a:prstGeom>
        <a:solidFill>
          <a:schemeClr val="bg1"/>
        </a:solidFill>
        <a:ln w="158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550" b="1" i="0" u="none" strike="noStrike">
              <a:solidFill>
                <a:srgbClr val="0000FF"/>
              </a:solidFill>
              <a:latin typeface="Garamond" pitchFamily="18" charset="0"/>
              <a:ea typeface="+mn-ea"/>
              <a:cs typeface="+mn-cs"/>
            </a:rPr>
            <a:t>Note: </a:t>
          </a:r>
        </a:p>
        <a:p>
          <a:r>
            <a:rPr lang="en-US" sz="1550" b="0" i="0" u="none" strike="noStrike">
              <a:solidFill>
                <a:srgbClr val="0000FF"/>
              </a:solidFill>
              <a:latin typeface="Garamond" pitchFamily="18" charset="0"/>
              <a:ea typeface="+mn-ea"/>
              <a:cs typeface="+mn-cs"/>
            </a:rPr>
            <a:t>For international comparison,</a:t>
          </a:r>
          <a:r>
            <a:rPr lang="en-US" sz="1550" b="0" i="0" u="none" strike="noStrike" baseline="0">
              <a:solidFill>
                <a:srgbClr val="0000FF"/>
              </a:solidFill>
              <a:latin typeface="Garamond" pitchFamily="18" charset="0"/>
              <a:ea typeface="+mn-ea"/>
              <a:cs typeface="+mn-cs"/>
            </a:rPr>
            <a:t> a conversion to international dollar (I$) from local currency can be used.</a:t>
          </a:r>
        </a:p>
        <a:p>
          <a:r>
            <a:rPr lang="en-US" sz="1550" b="0" i="0" u="none" strike="noStrike" baseline="0">
              <a:solidFill>
                <a:sysClr val="windowText" lastClr="000000"/>
              </a:solidFill>
              <a:latin typeface="Garamond" pitchFamily="18" charset="0"/>
              <a:ea typeface="+mn-ea"/>
              <a:cs typeface="+mn-cs"/>
            </a:rPr>
            <a:t>*An I$ has the </a:t>
          </a:r>
          <a:r>
            <a:rPr lang="en-US" sz="1550" b="0" i="0" u="none" strike="noStrike">
              <a:solidFill>
                <a:sysClr val="windowText" lastClr="000000"/>
              </a:solidFill>
              <a:latin typeface="Garamond" pitchFamily="18" charset="0"/>
              <a:ea typeface="+mn-ea"/>
              <a:cs typeface="+mn-cs"/>
            </a:rPr>
            <a:t>same purchasing power as the US dollar has in the United States.</a:t>
          </a:r>
          <a:r>
            <a:rPr lang="en-US" sz="1550">
              <a:solidFill>
                <a:sysClr val="windowText" lastClr="000000"/>
              </a:solidFill>
              <a:latin typeface="Garamond" pitchFamily="18" charset="0"/>
            </a:rPr>
            <a:t> </a:t>
          </a:r>
          <a:r>
            <a:rPr lang="en-US" sz="1550" b="0" i="0" u="none" strike="noStrike">
              <a:solidFill>
                <a:sysClr val="windowText" lastClr="000000"/>
              </a:solidFill>
              <a:latin typeface="Garamond" pitchFamily="18" charset="0"/>
              <a:ea typeface="+mn-ea"/>
              <a:cs typeface="+mn-cs"/>
            </a:rPr>
            <a:t>Costs in local currency units are converted to international dollars using purchasing power parity</a:t>
          </a:r>
          <a:r>
            <a:rPr lang="en-US" sz="1550">
              <a:solidFill>
                <a:sysClr val="windowText" lastClr="000000"/>
              </a:solidFill>
              <a:latin typeface="Garamond" pitchFamily="18" charset="0"/>
            </a:rPr>
            <a:t> </a:t>
          </a:r>
          <a:r>
            <a:rPr lang="en-US" sz="1550" b="0" i="0" u="none" strike="noStrike">
              <a:solidFill>
                <a:sysClr val="windowText" lastClr="000000"/>
              </a:solidFill>
              <a:latin typeface="Garamond" pitchFamily="18" charset="0"/>
              <a:ea typeface="+mn-ea"/>
              <a:cs typeface="+mn-cs"/>
            </a:rPr>
            <a:t>(PPP) exchange rates. A PPP exchange rate is the number of units of a country’s currency required</a:t>
          </a:r>
          <a:r>
            <a:rPr lang="en-US" sz="1550">
              <a:solidFill>
                <a:sysClr val="windowText" lastClr="000000"/>
              </a:solidFill>
              <a:latin typeface="Garamond" pitchFamily="18" charset="0"/>
            </a:rPr>
            <a:t> </a:t>
          </a:r>
          <a:r>
            <a:rPr lang="en-US" sz="1550" b="0" i="0" u="none" strike="noStrike">
              <a:solidFill>
                <a:sysClr val="windowText" lastClr="000000"/>
              </a:solidFill>
              <a:latin typeface="Garamond" pitchFamily="18" charset="0"/>
              <a:ea typeface="+mn-ea"/>
              <a:cs typeface="+mn-cs"/>
            </a:rPr>
            <a:t>to buy the same amounts of goods and services in the domestic market as US dollars would buy in</a:t>
          </a:r>
          <a:r>
            <a:rPr lang="en-US" sz="1550">
              <a:solidFill>
                <a:sysClr val="windowText" lastClr="000000"/>
              </a:solidFill>
              <a:latin typeface="Garamond" pitchFamily="18" charset="0"/>
            </a:rPr>
            <a:t> </a:t>
          </a:r>
          <a:r>
            <a:rPr lang="en-US" sz="1550" b="0" i="0" u="none" strike="noStrike">
              <a:solidFill>
                <a:sysClr val="windowText" lastClr="000000"/>
              </a:solidFill>
              <a:latin typeface="Garamond" pitchFamily="18" charset="0"/>
              <a:ea typeface="+mn-ea"/>
              <a:cs typeface="+mn-cs"/>
            </a:rPr>
            <a:t>the United States. An international dollar is, therefore, a hypothetical currency that is used as a</a:t>
          </a:r>
          <a:r>
            <a:rPr lang="en-US" sz="1550">
              <a:solidFill>
                <a:sysClr val="windowText" lastClr="000000"/>
              </a:solidFill>
              <a:latin typeface="Garamond" pitchFamily="18" charset="0"/>
            </a:rPr>
            <a:t> </a:t>
          </a:r>
          <a:r>
            <a:rPr lang="en-US" sz="1550" b="0" i="0" u="none" strike="noStrike">
              <a:solidFill>
                <a:sysClr val="windowText" lastClr="000000"/>
              </a:solidFill>
              <a:latin typeface="Garamond" pitchFamily="18" charset="0"/>
              <a:ea typeface="+mn-ea"/>
              <a:cs typeface="+mn-cs"/>
            </a:rPr>
            <a:t>means of translating and comparing costs from one country to another using a common reference</a:t>
          </a:r>
          <a:r>
            <a:rPr lang="en-US" sz="1550">
              <a:solidFill>
                <a:sysClr val="windowText" lastClr="000000"/>
              </a:solidFill>
              <a:latin typeface="Garamond" pitchFamily="18" charset="0"/>
            </a:rPr>
            <a:t> </a:t>
          </a:r>
          <a:r>
            <a:rPr lang="en-US" sz="1550" b="0" i="0" u="none" strike="noStrike">
              <a:solidFill>
                <a:sysClr val="windowText" lastClr="000000"/>
              </a:solidFill>
              <a:latin typeface="Garamond" pitchFamily="18" charset="0"/>
              <a:ea typeface="+mn-ea"/>
              <a:cs typeface="+mn-cs"/>
            </a:rPr>
            <a:t>point, the US dollar. The PPP exchange rates can be found on the WHO CHOICE web page</a:t>
          </a:r>
          <a:r>
            <a:rPr lang="en-US" sz="1550">
              <a:solidFill>
                <a:sysClr val="windowText" lastClr="000000"/>
              </a:solidFill>
              <a:latin typeface="Garamond" pitchFamily="18" charset="0"/>
            </a:rPr>
            <a:t> </a:t>
          </a:r>
          <a:r>
            <a:rPr lang="en-US" sz="1550" b="0" i="0" u="none" strike="noStrike">
              <a:solidFill>
                <a:sysClr val="windowText" lastClr="000000"/>
              </a:solidFill>
              <a:latin typeface="Garamond" pitchFamily="18" charset="0"/>
              <a:ea typeface="+mn-ea"/>
              <a:cs typeface="+mn-cs"/>
            </a:rPr>
            <a:t>(http://www.who.int/whosis/cea/prices/). To convert local currency units to international dollars,</a:t>
          </a:r>
          <a:r>
            <a:rPr lang="en-US" sz="1550">
              <a:solidFill>
                <a:sysClr val="windowText" lastClr="000000"/>
              </a:solidFill>
              <a:latin typeface="Garamond" pitchFamily="18" charset="0"/>
            </a:rPr>
            <a:t> </a:t>
          </a:r>
          <a:r>
            <a:rPr lang="en-US" sz="1550" b="0" i="0" u="none" strike="noStrike">
              <a:solidFill>
                <a:sysClr val="windowText" lastClr="000000"/>
              </a:solidFill>
              <a:latin typeface="Garamond" pitchFamily="18" charset="0"/>
              <a:ea typeface="+mn-ea"/>
              <a:cs typeface="+mn-cs"/>
            </a:rPr>
            <a:t>divide the local currency unit by the PPP exchange rate. To convert international dollars to local</a:t>
          </a:r>
          <a:r>
            <a:rPr lang="en-US" sz="1550">
              <a:solidFill>
                <a:sysClr val="windowText" lastClr="000000"/>
              </a:solidFill>
              <a:latin typeface="Garamond" pitchFamily="18" charset="0"/>
            </a:rPr>
            <a:t> </a:t>
          </a:r>
          <a:r>
            <a:rPr lang="en-US" sz="1550" b="0" i="0" u="none" strike="noStrike">
              <a:solidFill>
                <a:sysClr val="windowText" lastClr="000000"/>
              </a:solidFill>
              <a:latin typeface="Garamond" pitchFamily="18" charset="0"/>
              <a:ea typeface="+mn-ea"/>
              <a:cs typeface="+mn-cs"/>
            </a:rPr>
            <a:t>currency units, multiply the international dollar figure by the PPP exchange rate.</a:t>
          </a:r>
          <a:r>
            <a:rPr lang="en-US" sz="1550">
              <a:solidFill>
                <a:sysClr val="windowText" lastClr="000000"/>
              </a:solidFill>
              <a:latin typeface="Garamond" pitchFamily="18" charset="0"/>
            </a:rPr>
            <a:t> (From WHO; Guidelines for estimating the economic burden of diarrhoeal disease, with focus on assessing the costs of rotavirus diarrhoea)</a:t>
          </a:r>
        </a:p>
      </xdr:txBody>
    </xdr:sp>
    <xdr:clientData/>
  </xdr:twoCellAnchor>
  <xdr:twoCellAnchor>
    <xdr:from>
      <xdr:col>6</xdr:col>
      <xdr:colOff>114300</xdr:colOff>
      <xdr:row>1</xdr:row>
      <xdr:rowOff>47626</xdr:rowOff>
    </xdr:from>
    <xdr:to>
      <xdr:col>13</xdr:col>
      <xdr:colOff>552450</xdr:colOff>
      <xdr:row>22</xdr:row>
      <xdr:rowOff>123826</xdr:rowOff>
    </xdr:to>
    <xdr:graphicFrame macro="">
      <xdr:nvGraphicFramePr>
        <xdr:cNvPr id="6" name="แผนภูมิ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A20070"/>
  </sheetPr>
  <dimension ref="A1:R46"/>
  <sheetViews>
    <sheetView tabSelected="1" topLeftCell="A20" zoomScale="90" zoomScaleNormal="90" workbookViewId="0">
      <selection activeCell="S23" sqref="S23"/>
    </sheetView>
  </sheetViews>
  <sheetFormatPr defaultRowHeight="15"/>
  <cols>
    <col min="17" max="17" width="3" customWidth="1"/>
    <col min="22" max="22" width="9.7109375" customWidth="1"/>
  </cols>
  <sheetData>
    <row r="1" spans="1:18" ht="18.75">
      <c r="A1" s="24"/>
      <c r="B1" s="3"/>
      <c r="C1" s="3"/>
      <c r="D1" s="3"/>
      <c r="E1" s="3"/>
      <c r="F1" s="3"/>
      <c r="G1" s="3"/>
      <c r="H1" s="3"/>
      <c r="I1" s="3"/>
      <c r="J1" s="3"/>
      <c r="K1" s="3"/>
      <c r="L1" s="3"/>
      <c r="M1" s="3"/>
      <c r="N1" s="3"/>
      <c r="O1" s="3"/>
      <c r="P1" s="3"/>
      <c r="Q1" s="3"/>
    </row>
    <row r="2" spans="1:18" ht="18.75">
      <c r="A2" s="28"/>
      <c r="B2" s="3"/>
      <c r="C2" s="3"/>
      <c r="D2" s="3"/>
      <c r="E2" s="3"/>
      <c r="F2" s="3"/>
      <c r="G2" s="3"/>
      <c r="H2" s="3"/>
      <c r="I2" s="3"/>
      <c r="J2" s="3"/>
      <c r="K2" s="3"/>
      <c r="L2" s="3"/>
      <c r="M2" s="3"/>
      <c r="N2" s="3"/>
      <c r="O2" s="3"/>
      <c r="P2" s="3"/>
      <c r="Q2" s="3"/>
    </row>
    <row r="3" spans="1:18" ht="18.75">
      <c r="A3" s="28"/>
      <c r="Q3" s="3"/>
    </row>
    <row r="4" spans="1:18" ht="18.75">
      <c r="A4" s="28"/>
      <c r="Q4" s="3"/>
    </row>
    <row r="5" spans="1:18" ht="18.75">
      <c r="A5" s="28"/>
      <c r="Q5" s="3"/>
    </row>
    <row r="6" spans="1:18" ht="18.75">
      <c r="A6" s="28"/>
      <c r="Q6" s="3"/>
    </row>
    <row r="7" spans="1:18">
      <c r="A7" s="3"/>
      <c r="Q7" s="3"/>
    </row>
    <row r="8" spans="1:18">
      <c r="A8" s="3"/>
      <c r="Q8" s="3"/>
    </row>
    <row r="9" spans="1:18" ht="18.75">
      <c r="A9" s="29"/>
      <c r="Q9" s="3"/>
    </row>
    <row r="10" spans="1:18">
      <c r="A10" s="3"/>
      <c r="Q10" s="3"/>
    </row>
    <row r="11" spans="1:18">
      <c r="A11" s="3"/>
      <c r="Q11" s="3"/>
    </row>
    <row r="12" spans="1:18">
      <c r="A12" s="3"/>
      <c r="Q12" s="3"/>
    </row>
    <row r="13" spans="1:18">
      <c r="A13" s="3"/>
      <c r="Q13" s="3"/>
    </row>
    <row r="14" spans="1:18">
      <c r="A14" s="3"/>
      <c r="Q14" s="3"/>
    </row>
    <row r="15" spans="1:18">
      <c r="A15" s="3"/>
      <c r="Q15" s="3"/>
    </row>
    <row r="16" spans="1:18">
      <c r="A16" s="3"/>
      <c r="Q16" s="3"/>
    </row>
    <row r="17" spans="1:17">
      <c r="A17" s="3"/>
      <c r="Q17" s="3"/>
    </row>
    <row r="18" spans="1:17">
      <c r="A18" s="3"/>
      <c r="Q18" s="3"/>
    </row>
    <row r="19" spans="1:17">
      <c r="A19" s="3"/>
      <c r="Q19" s="3"/>
    </row>
    <row r="20" spans="1:17">
      <c r="A20" s="3"/>
      <c r="Q20" s="3"/>
    </row>
    <row r="21" spans="1:17">
      <c r="A21" s="3"/>
      <c r="Q21" s="3"/>
    </row>
    <row r="22" spans="1:17">
      <c r="A22" s="3"/>
      <c r="Q22" s="3"/>
    </row>
    <row r="23" spans="1:17">
      <c r="A23" s="3"/>
      <c r="Q23" s="3"/>
    </row>
    <row r="24" spans="1:17">
      <c r="A24" s="3"/>
      <c r="Q24" s="3"/>
    </row>
    <row r="25" spans="1:17">
      <c r="A25" s="3"/>
      <c r="Q25" s="3"/>
    </row>
    <row r="26" spans="1:17">
      <c r="A26" s="3"/>
      <c r="B26" s="2"/>
      <c r="C26" s="2"/>
      <c r="D26" s="2"/>
      <c r="E26" s="2"/>
      <c r="F26" s="2"/>
      <c r="G26" s="2"/>
      <c r="H26" s="2"/>
      <c r="I26" s="2"/>
      <c r="J26" s="2"/>
      <c r="K26" s="2"/>
      <c r="L26" s="2"/>
      <c r="M26" s="2"/>
      <c r="N26" s="2"/>
      <c r="O26" s="2"/>
      <c r="P26" s="2"/>
      <c r="Q26" s="3"/>
    </row>
    <row r="27" spans="1:17">
      <c r="A27" s="3"/>
      <c r="B27" s="2"/>
      <c r="C27" s="2"/>
      <c r="D27" s="2"/>
      <c r="E27" s="2"/>
      <c r="F27" s="2"/>
      <c r="G27" s="2"/>
      <c r="H27" s="2"/>
      <c r="I27" s="2"/>
      <c r="J27" s="2"/>
      <c r="K27" s="2"/>
      <c r="L27" s="2"/>
      <c r="M27" s="2"/>
      <c r="N27" s="2"/>
      <c r="O27" s="2"/>
      <c r="P27" s="2"/>
      <c r="Q27" s="3"/>
    </row>
    <row r="28" spans="1:17">
      <c r="A28" s="3"/>
      <c r="B28" s="2"/>
      <c r="C28" s="2"/>
      <c r="D28" s="2"/>
      <c r="E28" s="2"/>
      <c r="F28" s="2"/>
      <c r="G28" s="2"/>
      <c r="H28" s="2"/>
      <c r="I28" s="2"/>
      <c r="J28" s="2"/>
      <c r="K28" s="2"/>
      <c r="L28" s="2"/>
      <c r="M28" s="2"/>
      <c r="N28" s="2"/>
      <c r="O28" s="2"/>
      <c r="P28" s="2"/>
      <c r="Q28" s="3"/>
    </row>
    <row r="29" spans="1:17">
      <c r="A29" s="3"/>
      <c r="B29" s="2"/>
      <c r="C29" s="2"/>
      <c r="D29" s="2"/>
      <c r="E29" s="2"/>
      <c r="F29" s="2"/>
      <c r="G29" s="2"/>
      <c r="H29" s="2"/>
      <c r="I29" s="2"/>
      <c r="J29" s="2"/>
      <c r="K29" s="2"/>
      <c r="L29" s="2"/>
      <c r="M29" s="2"/>
      <c r="N29" s="2"/>
      <c r="O29" s="2"/>
      <c r="P29" s="2"/>
      <c r="Q29" s="3"/>
    </row>
    <row r="30" spans="1:17">
      <c r="A30" s="3"/>
      <c r="B30" s="2"/>
      <c r="C30" s="2"/>
      <c r="D30" s="2"/>
      <c r="E30" s="2"/>
      <c r="F30" s="2"/>
      <c r="G30" s="2"/>
      <c r="H30" s="2"/>
      <c r="I30" s="2"/>
      <c r="J30" s="2"/>
      <c r="K30" s="2"/>
      <c r="L30" s="2"/>
      <c r="M30" s="2"/>
      <c r="N30" s="2"/>
      <c r="O30" s="2"/>
      <c r="P30" s="2"/>
      <c r="Q30" s="3"/>
    </row>
    <row r="31" spans="1:17" ht="12.75" customHeight="1">
      <c r="A31" s="3"/>
      <c r="B31" s="3"/>
      <c r="C31" s="3"/>
      <c r="D31" s="3"/>
      <c r="E31" s="3"/>
      <c r="F31" s="3"/>
      <c r="G31" s="3"/>
      <c r="H31" s="3"/>
      <c r="I31" s="3"/>
      <c r="J31" s="3"/>
      <c r="K31" s="3"/>
      <c r="L31" s="3"/>
      <c r="M31" s="3"/>
      <c r="N31" s="3"/>
      <c r="O31" s="3"/>
      <c r="P31" s="3"/>
      <c r="Q31" s="3"/>
    </row>
    <row r="32" spans="1:17">
      <c r="A32" s="2"/>
      <c r="B32" s="2"/>
      <c r="C32" s="2"/>
      <c r="D32" s="2"/>
      <c r="E32" s="2"/>
      <c r="F32" s="2"/>
      <c r="G32" s="2"/>
      <c r="H32" s="2"/>
      <c r="I32" s="2"/>
      <c r="J32" s="2"/>
      <c r="K32" s="2"/>
      <c r="L32" s="2"/>
      <c r="M32" s="2"/>
      <c r="N32" s="2"/>
      <c r="O32" s="2"/>
      <c r="P32" s="2"/>
      <c r="Q32" s="2"/>
    </row>
    <row r="33" spans="1:16">
      <c r="A33" s="2"/>
      <c r="B33" s="2"/>
      <c r="C33" s="2"/>
      <c r="D33" s="2"/>
      <c r="E33" s="2"/>
      <c r="F33" s="2"/>
      <c r="G33" s="2"/>
      <c r="H33" s="2"/>
      <c r="I33" s="2"/>
      <c r="J33" s="2"/>
      <c r="K33" s="2"/>
      <c r="L33" s="2"/>
      <c r="M33" s="2"/>
      <c r="N33" s="2"/>
      <c r="O33" s="2"/>
    </row>
    <row r="34" spans="1:16">
      <c r="A34" s="2"/>
      <c r="B34" s="2"/>
      <c r="C34" s="2"/>
      <c r="D34" s="2"/>
      <c r="E34" s="2"/>
      <c r="F34" s="2"/>
      <c r="G34" s="2"/>
      <c r="H34" s="2"/>
      <c r="I34" s="2"/>
      <c r="J34" s="2"/>
      <c r="K34" s="2"/>
      <c r="L34" s="2"/>
      <c r="M34" s="2"/>
      <c r="N34" s="2"/>
      <c r="O34" s="2"/>
    </row>
    <row r="35" spans="1:16">
      <c r="A35" s="148"/>
      <c r="B35" s="2"/>
      <c r="C35" s="2"/>
      <c r="D35" s="2"/>
      <c r="E35" s="2"/>
      <c r="F35" s="2"/>
      <c r="G35" s="2"/>
      <c r="H35" s="2"/>
      <c r="I35" s="2"/>
      <c r="J35" s="2"/>
      <c r="K35" s="2"/>
      <c r="L35" s="2"/>
      <c r="M35" s="2"/>
      <c r="N35" s="2"/>
      <c r="O35" s="2"/>
      <c r="P35" s="2"/>
    </row>
    <row r="36" spans="1:16">
      <c r="A36" s="2"/>
      <c r="B36" s="2"/>
      <c r="C36" s="2"/>
      <c r="D36" s="2"/>
      <c r="E36" s="2"/>
      <c r="F36" s="2"/>
      <c r="G36" s="2"/>
      <c r="H36" s="2"/>
      <c r="I36" s="2"/>
      <c r="J36" s="2"/>
      <c r="K36" s="2"/>
      <c r="L36" s="2"/>
      <c r="M36" s="2"/>
      <c r="N36" s="2"/>
      <c r="O36" s="2"/>
    </row>
    <row r="37" spans="1:16">
      <c r="A37" s="2"/>
      <c r="B37" s="2"/>
      <c r="C37" s="2"/>
      <c r="D37" s="2"/>
      <c r="E37" s="2"/>
      <c r="F37" s="2"/>
      <c r="G37" s="2"/>
      <c r="H37" s="2"/>
      <c r="I37" s="2"/>
      <c r="J37" s="2"/>
      <c r="K37" s="2"/>
      <c r="L37" s="2"/>
      <c r="M37" s="2"/>
      <c r="N37" s="2"/>
      <c r="O37" s="2"/>
    </row>
    <row r="38" spans="1:16">
      <c r="A38" s="2"/>
      <c r="B38" s="2"/>
      <c r="C38" s="2"/>
      <c r="D38" s="2"/>
      <c r="E38" s="2"/>
      <c r="F38" s="2"/>
      <c r="G38" s="2"/>
      <c r="H38" s="2"/>
      <c r="I38" s="2"/>
      <c r="J38" s="2"/>
      <c r="K38" s="2"/>
      <c r="L38" s="2"/>
      <c r="M38" s="2"/>
      <c r="N38" s="2"/>
      <c r="O38" s="2"/>
    </row>
    <row r="39" spans="1:16">
      <c r="A39" s="2"/>
      <c r="B39" s="2"/>
      <c r="C39" s="2"/>
      <c r="D39" s="2"/>
      <c r="E39" s="2"/>
      <c r="F39" s="2"/>
      <c r="G39" s="2"/>
      <c r="H39" s="2"/>
      <c r="I39" s="2"/>
      <c r="J39" s="2"/>
      <c r="K39" s="2"/>
      <c r="L39" s="2"/>
      <c r="M39" s="2"/>
      <c r="N39" s="2"/>
      <c r="O39" s="2"/>
    </row>
    <row r="40" spans="1:16">
      <c r="A40" s="2"/>
      <c r="B40" s="2"/>
      <c r="C40" s="2"/>
      <c r="D40" s="2"/>
      <c r="E40" s="2"/>
      <c r="F40" s="2"/>
      <c r="G40" s="2"/>
      <c r="H40" s="2"/>
      <c r="I40" s="2"/>
      <c r="J40" s="2"/>
      <c r="K40" s="2"/>
      <c r="L40" s="2"/>
      <c r="M40" s="2"/>
      <c r="N40" s="2"/>
      <c r="O40" s="2"/>
    </row>
    <row r="41" spans="1:16">
      <c r="A41" s="148"/>
      <c r="B41" s="2"/>
      <c r="C41" s="2"/>
      <c r="D41" s="2"/>
      <c r="E41" s="2"/>
      <c r="F41" s="2"/>
      <c r="G41" s="2"/>
      <c r="H41" s="2"/>
      <c r="I41" s="2"/>
      <c r="J41" s="2"/>
      <c r="K41" s="2"/>
      <c r="L41" s="2"/>
      <c r="M41" s="2"/>
      <c r="N41" s="2"/>
      <c r="O41" s="2"/>
    </row>
    <row r="42" spans="1:16">
      <c r="A42" s="2"/>
      <c r="B42" s="2"/>
      <c r="C42" s="2"/>
      <c r="D42" s="2"/>
      <c r="E42" s="2"/>
      <c r="F42" s="2"/>
      <c r="G42" s="2"/>
      <c r="H42" s="2"/>
      <c r="I42" s="2"/>
      <c r="J42" s="2"/>
      <c r="K42" s="2"/>
      <c r="L42" s="2"/>
      <c r="M42" s="2"/>
      <c r="N42" s="2"/>
      <c r="O42" s="2"/>
    </row>
    <row r="43" spans="1:16">
      <c r="A43" s="2"/>
      <c r="B43" s="2"/>
      <c r="C43" s="2"/>
      <c r="D43" s="2"/>
      <c r="E43" s="2"/>
      <c r="F43" s="2"/>
      <c r="G43" s="2"/>
      <c r="H43" s="2"/>
      <c r="I43" s="2"/>
      <c r="J43" s="2"/>
      <c r="K43" s="2"/>
      <c r="L43" s="2"/>
      <c r="M43" s="2"/>
      <c r="N43" s="2"/>
      <c r="O43" s="2"/>
    </row>
    <row r="44" spans="1:16">
      <c r="A44" s="2"/>
      <c r="B44" s="2"/>
      <c r="C44" s="2"/>
      <c r="D44" s="2"/>
      <c r="E44" s="2"/>
      <c r="F44" s="2"/>
      <c r="G44" s="2"/>
      <c r="H44" s="2"/>
      <c r="I44" s="2"/>
      <c r="J44" s="2"/>
      <c r="K44" s="2"/>
      <c r="L44" s="2"/>
      <c r="M44" s="2"/>
      <c r="N44" s="2"/>
      <c r="O44" s="2"/>
    </row>
    <row r="45" spans="1:16">
      <c r="A45" s="2"/>
      <c r="B45" s="2"/>
      <c r="C45" s="2"/>
      <c r="D45" s="2"/>
      <c r="E45" s="2"/>
      <c r="F45" s="2"/>
      <c r="G45" s="2"/>
      <c r="H45" s="2"/>
      <c r="I45" s="2"/>
      <c r="J45" s="2"/>
      <c r="K45" s="2"/>
      <c r="L45" s="2"/>
      <c r="M45" s="2"/>
      <c r="N45" s="2"/>
      <c r="O45" s="2"/>
    </row>
    <row r="46" spans="1:16">
      <c r="A46" s="2"/>
      <c r="B46" s="2"/>
      <c r="C46" s="2"/>
      <c r="D46" s="2"/>
      <c r="E46" s="2"/>
      <c r="F46" s="2"/>
      <c r="G46" s="2"/>
      <c r="H46" s="2"/>
      <c r="I46" s="2"/>
      <c r="J46" s="2"/>
      <c r="K46" s="2"/>
      <c r="L46" s="2"/>
      <c r="M46" s="2"/>
      <c r="N46" s="2"/>
      <c r="O46" s="2"/>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07"/>
  <sheetViews>
    <sheetView zoomScale="85" zoomScaleNormal="85" workbookViewId="0">
      <pane xSplit="1" ySplit="8" topLeftCell="B199" activePane="bottomRight" state="frozen"/>
      <selection pane="topRight" activeCell="B1" sqref="B1"/>
      <selection pane="bottomLeft" activeCell="A9" sqref="A9"/>
      <selection pane="bottomRight" activeCell="B199" sqref="B199"/>
    </sheetView>
  </sheetViews>
  <sheetFormatPr defaultRowHeight="15"/>
  <cols>
    <col min="1" max="1" width="1.85546875" customWidth="1"/>
    <col min="2" max="2" width="38.42578125" customWidth="1"/>
    <col min="3" max="3" width="25.28515625" customWidth="1"/>
    <col min="4" max="4" width="27.140625" customWidth="1"/>
    <col min="5" max="5" width="18.42578125" bestFit="1" customWidth="1"/>
    <col min="6" max="6" width="27.5703125" customWidth="1"/>
    <col min="7" max="7" width="10.140625" bestFit="1" customWidth="1"/>
    <col min="8" max="8" width="9.140625" bestFit="1" customWidth="1"/>
    <col min="9" max="9" width="20.7109375" customWidth="1"/>
    <col min="10" max="10" width="9.140625" customWidth="1"/>
    <col min="11" max="11" width="9.28515625" customWidth="1"/>
    <col min="12" max="12" width="10.28515625" customWidth="1"/>
    <col min="13" max="13" width="8.42578125" bestFit="1" customWidth="1"/>
    <col min="14" max="14" width="10" customWidth="1"/>
    <col min="15" max="15" width="1.7109375" customWidth="1"/>
    <col min="16" max="16" width="11.7109375" customWidth="1"/>
    <col min="17" max="17" width="26.7109375" customWidth="1"/>
    <col min="18" max="18" width="1.7109375" customWidth="1"/>
    <col min="19" max="19" width="11.85546875" bestFit="1" customWidth="1"/>
    <col min="22" max="22" width="12.28515625" bestFit="1" customWidth="1"/>
    <col min="25" max="25" width="12" bestFit="1" customWidth="1"/>
    <col min="28" max="28" width="11.42578125" bestFit="1" customWidth="1"/>
    <col min="31" max="31" width="13.85546875" bestFit="1" customWidth="1"/>
    <col min="34" max="34" width="13.42578125" bestFit="1" customWidth="1"/>
    <col min="37" max="37" width="13.7109375" bestFit="1" customWidth="1"/>
    <col min="40" max="40" width="8" bestFit="1" customWidth="1"/>
    <col min="43" max="43" width="13.7109375" bestFit="1" customWidth="1"/>
  </cols>
  <sheetData>
    <row r="1" spans="1:22">
      <c r="A1" s="3"/>
      <c r="B1" s="3"/>
      <c r="C1" s="3"/>
      <c r="D1" s="3"/>
      <c r="E1" s="3"/>
      <c r="F1" s="3"/>
      <c r="G1" s="3"/>
      <c r="H1" s="3"/>
      <c r="I1" s="3"/>
      <c r="J1" s="3"/>
      <c r="K1" s="3"/>
      <c r="L1" s="3"/>
      <c r="M1" s="3"/>
      <c r="N1" s="3"/>
      <c r="O1" s="3"/>
      <c r="P1" s="157" t="s">
        <v>553</v>
      </c>
      <c r="Q1" s="158" t="s">
        <v>554</v>
      </c>
      <c r="R1" s="3"/>
    </row>
    <row r="2" spans="1:22">
      <c r="A2" s="3"/>
      <c r="B2" s="3"/>
      <c r="C2" s="3"/>
      <c r="D2" s="3"/>
      <c r="E2" s="3"/>
      <c r="F2" s="3"/>
      <c r="G2" s="3"/>
      <c r="H2" s="3"/>
      <c r="I2" s="3"/>
      <c r="J2" s="3"/>
      <c r="K2" s="3"/>
      <c r="L2" s="3"/>
      <c r="M2" s="3"/>
      <c r="N2" s="3"/>
      <c r="O2" s="3"/>
      <c r="P2" s="155">
        <v>1</v>
      </c>
      <c r="Q2" s="153" t="s">
        <v>415</v>
      </c>
      <c r="R2" s="3"/>
    </row>
    <row r="3" spans="1:22" ht="21">
      <c r="A3" s="3"/>
      <c r="B3" s="74" t="s">
        <v>14</v>
      </c>
      <c r="C3" s="163" t="s">
        <v>196</v>
      </c>
      <c r="D3" s="164"/>
      <c r="E3" s="119"/>
      <c r="F3" s="120"/>
      <c r="G3" s="120"/>
      <c r="H3" s="120"/>
      <c r="I3" s="120"/>
      <c r="J3" s="120"/>
      <c r="K3" s="120"/>
      <c r="L3" s="120"/>
      <c r="M3" s="120"/>
      <c r="N3" s="120"/>
      <c r="O3" s="3"/>
      <c r="P3" s="156">
        <v>2</v>
      </c>
      <c r="Q3" s="153" t="s">
        <v>416</v>
      </c>
      <c r="R3" s="3"/>
    </row>
    <row r="4" spans="1:22" s="53" customFormat="1" ht="18.75">
      <c r="A4" s="109"/>
      <c r="B4" s="74" t="s">
        <v>8</v>
      </c>
      <c r="C4" s="102">
        <v>2013</v>
      </c>
      <c r="D4" s="167" t="s">
        <v>15</v>
      </c>
      <c r="E4" s="168"/>
      <c r="F4" s="168"/>
      <c r="G4" s="168"/>
      <c r="H4" s="168"/>
      <c r="I4" s="168"/>
      <c r="J4" s="168"/>
      <c r="K4" s="168"/>
      <c r="L4" s="168"/>
      <c r="M4" s="168"/>
      <c r="N4" s="168"/>
      <c r="O4" s="3"/>
      <c r="P4" s="155">
        <v>3</v>
      </c>
      <c r="Q4" s="153" t="s">
        <v>417</v>
      </c>
      <c r="R4" s="109"/>
    </row>
    <row r="5" spans="1:22" ht="33.75" customHeight="1">
      <c r="A5" s="3"/>
      <c r="B5" s="103" t="s">
        <v>9</v>
      </c>
      <c r="C5" s="104">
        <v>12</v>
      </c>
      <c r="D5" s="165" t="s">
        <v>527</v>
      </c>
      <c r="E5" s="166"/>
      <c r="F5" s="166"/>
      <c r="G5" s="166"/>
      <c r="H5" s="166"/>
      <c r="I5" s="166"/>
      <c r="J5" s="166"/>
      <c r="K5" s="166"/>
      <c r="L5" s="166"/>
      <c r="M5" s="166"/>
      <c r="N5" s="166"/>
      <c r="O5" s="3"/>
      <c r="P5" s="155">
        <v>4</v>
      </c>
      <c r="Q5" s="153" t="s">
        <v>418</v>
      </c>
      <c r="R5" s="3"/>
    </row>
    <row r="6" spans="1:22" ht="18.75">
      <c r="A6" s="3"/>
      <c r="B6" s="74" t="s">
        <v>10</v>
      </c>
      <c r="C6" s="73" t="str">
        <f>VLOOKUP(C3,Input!$S$67:$T$259,2,FALSE)</f>
        <v>baht</v>
      </c>
      <c r="D6" s="167" t="s">
        <v>12</v>
      </c>
      <c r="E6" s="168"/>
      <c r="F6" s="168"/>
      <c r="G6" s="168"/>
      <c r="H6" s="168"/>
      <c r="I6" s="168"/>
      <c r="J6" s="168"/>
      <c r="K6" s="168"/>
      <c r="L6" s="168"/>
      <c r="M6" s="168"/>
      <c r="N6" s="168"/>
      <c r="O6" s="3"/>
      <c r="P6" s="155">
        <v>5</v>
      </c>
      <c r="Q6" s="153" t="s">
        <v>419</v>
      </c>
      <c r="R6" s="3"/>
    </row>
    <row r="7" spans="1:22" ht="18.75">
      <c r="A7" s="3"/>
      <c r="B7" s="74" t="s">
        <v>11</v>
      </c>
      <c r="C7" s="72">
        <v>32</v>
      </c>
      <c r="D7" s="167" t="s">
        <v>392</v>
      </c>
      <c r="E7" s="168"/>
      <c r="F7" s="168"/>
      <c r="G7" s="168"/>
      <c r="H7" s="168"/>
      <c r="I7" s="168"/>
      <c r="J7" s="168"/>
      <c r="K7" s="168"/>
      <c r="L7" s="168"/>
      <c r="M7" s="168"/>
      <c r="N7" s="168"/>
      <c r="O7" s="3"/>
      <c r="P7" s="155">
        <v>6</v>
      </c>
      <c r="Q7" s="153" t="s">
        <v>420</v>
      </c>
      <c r="R7" s="3"/>
    </row>
    <row r="8" spans="1:22" ht="34.5" customHeight="1">
      <c r="A8" s="3"/>
      <c r="B8" s="74" t="s">
        <v>555</v>
      </c>
      <c r="C8" s="159">
        <v>6</v>
      </c>
      <c r="D8" s="149" t="str">
        <f>VLOOKUP(C8,P2:Q10,2,FALSE)</f>
        <v>15-&lt;50 years</v>
      </c>
      <c r="E8" s="165" t="s">
        <v>556</v>
      </c>
      <c r="F8" s="166"/>
      <c r="G8" s="166"/>
      <c r="H8" s="166"/>
      <c r="I8" s="166"/>
      <c r="J8" s="166"/>
      <c r="K8" s="166"/>
      <c r="L8" s="166"/>
      <c r="M8" s="166"/>
      <c r="N8" s="166"/>
      <c r="O8" s="3"/>
      <c r="P8" s="155">
        <v>7</v>
      </c>
      <c r="Q8" s="153" t="s">
        <v>421</v>
      </c>
      <c r="R8" s="3"/>
    </row>
    <row r="9" spans="1:22" s="2" customFormat="1" ht="18.75">
      <c r="A9" s="3"/>
      <c r="B9" s="110"/>
      <c r="C9" s="111"/>
      <c r="D9" s="112"/>
      <c r="E9" s="112"/>
      <c r="F9" s="112"/>
      <c r="G9" s="112"/>
      <c r="H9" s="112"/>
      <c r="I9" s="112"/>
      <c r="J9" s="112"/>
      <c r="K9" s="112"/>
      <c r="L9" s="112"/>
      <c r="M9" s="112"/>
      <c r="N9" s="112"/>
      <c r="O9" s="3"/>
      <c r="P9" s="155">
        <v>8</v>
      </c>
      <c r="Q9" s="153" t="s">
        <v>549</v>
      </c>
      <c r="R9" s="3"/>
      <c r="T9" s="106"/>
      <c r="U9" s="106"/>
      <c r="V9" s="106"/>
    </row>
    <row r="10" spans="1:22" s="2" customFormat="1" ht="18.75">
      <c r="A10" s="3"/>
      <c r="B10" s="110"/>
      <c r="C10" s="111"/>
      <c r="D10" s="112"/>
      <c r="E10" s="112"/>
      <c r="F10" s="112"/>
      <c r="G10" s="112"/>
      <c r="H10" s="112"/>
      <c r="I10" s="112"/>
      <c r="J10" s="112"/>
      <c r="K10" s="112"/>
      <c r="L10" s="112"/>
      <c r="M10" s="112"/>
      <c r="N10" s="112"/>
      <c r="O10" s="3"/>
      <c r="P10" s="155">
        <v>9</v>
      </c>
      <c r="Q10" s="154" t="s">
        <v>435</v>
      </c>
      <c r="R10" s="3"/>
      <c r="T10" s="106"/>
      <c r="U10" s="106"/>
      <c r="V10" s="106"/>
    </row>
    <row r="11" spans="1:22" s="2" customFormat="1" ht="18.75">
      <c r="A11" s="3"/>
      <c r="B11" s="110"/>
      <c r="C11" s="111"/>
      <c r="D11" s="112"/>
      <c r="E11" s="112"/>
      <c r="F11" s="112"/>
      <c r="G11" s="112"/>
      <c r="H11" s="112"/>
      <c r="I11" s="112"/>
      <c r="J11" s="112"/>
      <c r="K11" s="112"/>
      <c r="L11" s="112"/>
      <c r="M11" s="112"/>
      <c r="N11" s="112"/>
      <c r="O11" s="3"/>
      <c r="P11" s="3"/>
      <c r="Q11" s="3"/>
      <c r="R11" s="3"/>
      <c r="T11" s="106"/>
      <c r="U11" s="106"/>
      <c r="V11" s="106"/>
    </row>
    <row r="12" spans="1:22" s="2" customFormat="1" ht="18.75">
      <c r="A12" s="3"/>
      <c r="B12" s="110"/>
      <c r="C12" s="111"/>
      <c r="D12" s="112"/>
      <c r="E12" s="112"/>
      <c r="F12" s="112"/>
      <c r="G12" s="112"/>
      <c r="H12" s="112"/>
      <c r="I12" s="112"/>
      <c r="J12" s="112"/>
      <c r="K12" s="112"/>
      <c r="L12" s="112"/>
      <c r="M12" s="112"/>
      <c r="N12" s="112"/>
      <c r="O12" s="3"/>
      <c r="P12" s="3"/>
      <c r="Q12" s="3"/>
      <c r="R12" s="3"/>
      <c r="T12" s="106"/>
      <c r="U12" s="106"/>
      <c r="V12" s="106"/>
    </row>
    <row r="13" spans="1:22" s="2" customFormat="1" ht="18.75">
      <c r="A13" s="3"/>
      <c r="B13" s="110"/>
      <c r="C13" s="111"/>
      <c r="D13" s="112"/>
      <c r="E13" s="112"/>
      <c r="F13" s="112"/>
      <c r="G13" s="112"/>
      <c r="H13" s="112"/>
      <c r="I13" s="112"/>
      <c r="J13" s="112"/>
      <c r="K13" s="112"/>
      <c r="L13" s="112"/>
      <c r="M13" s="112"/>
      <c r="N13" s="112"/>
      <c r="O13" s="3"/>
      <c r="P13" s="3"/>
      <c r="Q13" s="3"/>
      <c r="R13" s="3"/>
      <c r="T13" s="106"/>
      <c r="U13" s="106"/>
      <c r="V13" s="106"/>
    </row>
    <row r="14" spans="1:22" s="2" customFormat="1" ht="18.75">
      <c r="A14" s="3"/>
      <c r="B14" s="110"/>
      <c r="C14" s="111"/>
      <c r="D14" s="112"/>
      <c r="E14" s="112"/>
      <c r="F14" s="112"/>
      <c r="G14" s="112"/>
      <c r="H14" s="112"/>
      <c r="I14" s="112"/>
      <c r="J14" s="112"/>
      <c r="K14" s="112"/>
      <c r="L14" s="112"/>
      <c r="M14" s="112"/>
      <c r="N14" s="112"/>
      <c r="O14" s="3"/>
      <c r="P14" s="3"/>
      <c r="Q14" s="3"/>
      <c r="R14" s="3"/>
      <c r="T14" s="106"/>
      <c r="U14" s="106"/>
      <c r="V14" s="106"/>
    </row>
    <row r="15" spans="1:22" s="2" customFormat="1" ht="18.75">
      <c r="A15" s="3"/>
      <c r="B15" s="110"/>
      <c r="C15" s="111"/>
      <c r="D15" s="112"/>
      <c r="E15" s="112"/>
      <c r="F15" s="112"/>
      <c r="G15" s="112"/>
      <c r="H15" s="112"/>
      <c r="I15" s="112"/>
      <c r="J15" s="112"/>
      <c r="K15" s="112"/>
      <c r="L15" s="112"/>
      <c r="M15" s="112"/>
      <c r="N15" s="112"/>
      <c r="O15" s="3"/>
      <c r="P15" s="3"/>
      <c r="Q15" s="3"/>
      <c r="R15" s="3"/>
      <c r="T15" s="106"/>
      <c r="U15" s="106"/>
      <c r="V15" s="106"/>
    </row>
    <row r="16" spans="1:22" s="2" customFormat="1" ht="18.75">
      <c r="A16" s="3"/>
      <c r="B16" s="110"/>
      <c r="C16" s="111"/>
      <c r="D16" s="112"/>
      <c r="E16" s="112"/>
      <c r="F16" s="112"/>
      <c r="G16" s="112"/>
      <c r="H16" s="112"/>
      <c r="I16" s="112"/>
      <c r="J16" s="112"/>
      <c r="K16" s="112"/>
      <c r="L16" s="112"/>
      <c r="M16" s="112"/>
      <c r="N16" s="112"/>
      <c r="O16" s="3"/>
      <c r="P16" s="3"/>
      <c r="Q16" s="3"/>
      <c r="R16" s="3"/>
      <c r="T16" s="106"/>
      <c r="U16" s="106"/>
      <c r="V16" s="106"/>
    </row>
    <row r="17" spans="1:22">
      <c r="A17" s="3"/>
      <c r="B17" s="113"/>
      <c r="C17" s="114"/>
      <c r="D17" s="114"/>
      <c r="E17" s="114"/>
      <c r="F17" s="114"/>
      <c r="G17" s="114"/>
      <c r="H17" s="114"/>
      <c r="I17" s="3"/>
      <c r="J17" s="3"/>
      <c r="K17" s="3"/>
      <c r="L17" s="3"/>
      <c r="M17" s="3"/>
      <c r="N17" s="3"/>
      <c r="O17" s="3"/>
      <c r="P17" s="3"/>
      <c r="Q17" s="3"/>
      <c r="R17" s="3"/>
    </row>
    <row r="18" spans="1:22" ht="17.25">
      <c r="A18" s="3"/>
      <c r="B18" s="121" t="s">
        <v>426</v>
      </c>
      <c r="C18" s="131" t="s">
        <v>504</v>
      </c>
      <c r="D18" s="105"/>
      <c r="E18" s="105"/>
      <c r="F18" s="105"/>
      <c r="G18" s="105"/>
      <c r="H18" s="105"/>
      <c r="I18" s="52"/>
      <c r="J18" s="52"/>
      <c r="K18" s="52"/>
      <c r="L18" s="52"/>
      <c r="M18" s="52"/>
      <c r="N18" s="52"/>
      <c r="O18" s="3"/>
      <c r="P18" s="3"/>
      <c r="Q18" s="3"/>
      <c r="R18" s="3"/>
      <c r="T18" s="106"/>
      <c r="U18" s="106"/>
      <c r="V18" s="106"/>
    </row>
    <row r="19" spans="1:22" ht="17.25">
      <c r="A19" s="3"/>
      <c r="B19" s="122" t="s">
        <v>479</v>
      </c>
      <c r="C19" s="123"/>
      <c r="D19" s="105"/>
      <c r="E19" s="105"/>
      <c r="F19" s="105"/>
      <c r="G19" s="105"/>
      <c r="H19" s="105"/>
      <c r="I19" s="52"/>
      <c r="J19" s="52"/>
      <c r="K19" s="52"/>
      <c r="L19" s="52"/>
      <c r="M19" s="52"/>
      <c r="N19" s="52"/>
      <c r="O19" s="3"/>
      <c r="P19" s="3"/>
      <c r="Q19" s="3"/>
      <c r="R19" s="3"/>
      <c r="T19" s="106"/>
      <c r="U19" s="106"/>
      <c r="V19" s="106"/>
    </row>
    <row r="20" spans="1:22" ht="17.25">
      <c r="A20" s="3"/>
      <c r="B20" s="124" t="s">
        <v>422</v>
      </c>
      <c r="C20" s="129" t="s">
        <v>478</v>
      </c>
      <c r="D20" s="105"/>
      <c r="E20" s="105"/>
      <c r="F20" s="105"/>
      <c r="G20" s="105"/>
      <c r="H20" s="105"/>
      <c r="I20" s="52"/>
      <c r="J20" s="52"/>
      <c r="K20" s="52"/>
      <c r="L20" s="52"/>
      <c r="M20" s="52"/>
      <c r="N20" s="52"/>
      <c r="O20" s="3"/>
      <c r="P20" s="3"/>
      <c r="Q20" s="3"/>
      <c r="R20" s="3"/>
      <c r="T20" s="106"/>
      <c r="U20" s="106"/>
      <c r="V20" s="106"/>
    </row>
    <row r="21" spans="1:22" ht="17.25">
      <c r="A21" s="3"/>
      <c r="B21" s="124" t="s">
        <v>444</v>
      </c>
      <c r="C21" s="129" t="s">
        <v>484</v>
      </c>
      <c r="D21" s="105"/>
      <c r="E21" s="105"/>
      <c r="F21" s="105"/>
      <c r="G21" s="105"/>
      <c r="H21" s="105"/>
      <c r="I21" s="52"/>
      <c r="J21" s="52"/>
      <c r="K21" s="52"/>
      <c r="L21" s="52"/>
      <c r="M21" s="52"/>
      <c r="N21" s="52"/>
      <c r="O21" s="3"/>
      <c r="P21" s="3"/>
      <c r="Q21" s="3"/>
      <c r="R21" s="3"/>
      <c r="T21" s="106"/>
      <c r="U21" s="106"/>
      <c r="V21" s="106"/>
    </row>
    <row r="22" spans="1:22" ht="17.25">
      <c r="A22" s="3"/>
      <c r="B22" s="124" t="s">
        <v>540</v>
      </c>
      <c r="C22" s="129" t="s">
        <v>485</v>
      </c>
      <c r="D22" s="105"/>
      <c r="E22" s="105"/>
      <c r="F22" s="105"/>
      <c r="G22" s="105"/>
      <c r="H22" s="105"/>
      <c r="I22" s="52"/>
      <c r="J22" s="52"/>
      <c r="K22" s="52"/>
      <c r="L22" s="52"/>
      <c r="M22" s="52"/>
      <c r="N22" s="52"/>
      <c r="O22" s="3"/>
      <c r="P22" s="3"/>
      <c r="Q22" s="3"/>
      <c r="R22" s="3"/>
      <c r="T22" s="106"/>
      <c r="U22" s="106"/>
      <c r="V22" s="106"/>
    </row>
    <row r="23" spans="1:22" ht="17.25">
      <c r="A23" s="3"/>
      <c r="B23" s="124" t="s">
        <v>445</v>
      </c>
      <c r="C23" s="129" t="s">
        <v>425</v>
      </c>
      <c r="D23" s="105"/>
      <c r="E23" s="105"/>
      <c r="F23" s="105"/>
      <c r="G23" s="105"/>
      <c r="H23" s="105"/>
      <c r="I23" s="52"/>
      <c r="J23" s="52"/>
      <c r="K23" s="52"/>
      <c r="L23" s="52"/>
      <c r="M23" s="52"/>
      <c r="N23" s="52"/>
      <c r="O23" s="3"/>
      <c r="P23" s="3"/>
      <c r="Q23" s="3"/>
      <c r="R23" s="3"/>
      <c r="T23" s="106"/>
      <c r="U23" s="106"/>
      <c r="V23" s="106"/>
    </row>
    <row r="24" spans="1:22" ht="17.25">
      <c r="A24" s="3"/>
      <c r="B24" s="124" t="s">
        <v>547</v>
      </c>
      <c r="C24" s="130" t="s">
        <v>391</v>
      </c>
      <c r="D24" s="105"/>
      <c r="E24" s="105"/>
      <c r="F24" s="105"/>
      <c r="G24" s="105"/>
      <c r="H24" s="105"/>
      <c r="I24" s="52"/>
      <c r="J24" s="52"/>
      <c r="K24" s="52"/>
      <c r="L24" s="52"/>
      <c r="M24" s="52"/>
      <c r="N24" s="52"/>
      <c r="O24" s="3"/>
      <c r="P24" s="3"/>
      <c r="Q24" s="3"/>
      <c r="R24" s="3"/>
      <c r="T24" s="106"/>
      <c r="U24" s="106"/>
      <c r="V24" s="106"/>
    </row>
    <row r="25" spans="1:22" ht="17.25">
      <c r="A25" s="3"/>
      <c r="B25" s="126" t="s">
        <v>545</v>
      </c>
      <c r="C25" s="125"/>
      <c r="D25" s="105"/>
      <c r="E25" s="105"/>
      <c r="F25" s="105"/>
      <c r="G25" s="105"/>
      <c r="H25" s="105"/>
      <c r="I25" s="52"/>
      <c r="J25" s="52"/>
      <c r="K25" s="52"/>
      <c r="L25" s="52"/>
      <c r="M25" s="52"/>
      <c r="N25" s="52"/>
      <c r="O25" s="3"/>
      <c r="P25" s="3"/>
      <c r="Q25" s="3"/>
      <c r="R25" s="3"/>
      <c r="T25" s="107"/>
      <c r="U25" s="106"/>
      <c r="V25" s="106"/>
    </row>
    <row r="26" spans="1:22" ht="17.25">
      <c r="A26" s="3"/>
      <c r="B26" s="124" t="s">
        <v>443</v>
      </c>
      <c r="C26" s="132" t="s">
        <v>21</v>
      </c>
      <c r="D26" s="105"/>
      <c r="E26" s="105"/>
      <c r="F26" s="105"/>
      <c r="G26" s="105"/>
      <c r="H26" s="105"/>
      <c r="I26" s="52"/>
      <c r="J26" s="52"/>
      <c r="K26" s="52"/>
      <c r="L26" s="52"/>
      <c r="M26" s="52"/>
      <c r="N26" s="52"/>
      <c r="O26" s="3"/>
      <c r="P26" s="3"/>
      <c r="Q26" s="3"/>
      <c r="R26" s="3"/>
      <c r="T26" s="106"/>
      <c r="U26" s="106"/>
      <c r="V26" s="106"/>
    </row>
    <row r="27" spans="1:22" ht="17.25">
      <c r="A27" s="3"/>
      <c r="B27" s="124" t="s">
        <v>550</v>
      </c>
      <c r="C27" s="132" t="s">
        <v>25</v>
      </c>
      <c r="D27" s="105"/>
      <c r="E27" s="105"/>
      <c r="F27" s="105"/>
      <c r="G27" s="105"/>
      <c r="H27" s="105"/>
      <c r="I27" s="52"/>
      <c r="J27" s="52"/>
      <c r="K27" s="52"/>
      <c r="L27" s="52"/>
      <c r="M27" s="52"/>
      <c r="N27" s="52"/>
      <c r="O27" s="3"/>
      <c r="P27" s="3"/>
      <c r="Q27" s="3"/>
      <c r="R27" s="3"/>
      <c r="T27" s="106"/>
      <c r="U27" s="106"/>
      <c r="V27" s="106"/>
    </row>
    <row r="28" spans="1:22" ht="17.25">
      <c r="A28" s="3"/>
      <c r="B28" s="124" t="s">
        <v>447</v>
      </c>
      <c r="C28" s="132" t="s">
        <v>22</v>
      </c>
      <c r="D28" s="105"/>
      <c r="E28" s="105"/>
      <c r="F28" s="105"/>
      <c r="G28" s="105"/>
      <c r="H28" s="105"/>
      <c r="I28" s="52"/>
      <c r="J28" s="52"/>
      <c r="K28" s="52"/>
      <c r="L28" s="52"/>
      <c r="M28" s="52"/>
      <c r="N28" s="52"/>
      <c r="O28" s="3"/>
      <c r="P28" s="3"/>
      <c r="Q28" s="3"/>
      <c r="R28" s="3"/>
      <c r="T28" s="106"/>
      <c r="U28" s="106"/>
      <c r="V28" s="106"/>
    </row>
    <row r="29" spans="1:22" ht="17.25">
      <c r="A29" s="3"/>
      <c r="B29" s="124" t="s">
        <v>448</v>
      </c>
      <c r="C29" s="132" t="s">
        <v>19</v>
      </c>
      <c r="D29" s="105"/>
      <c r="E29" s="105"/>
      <c r="F29" s="105"/>
      <c r="G29" s="105"/>
      <c r="H29" s="105"/>
      <c r="I29" s="52"/>
      <c r="J29" s="52"/>
      <c r="K29" s="52"/>
      <c r="L29" s="52"/>
      <c r="M29" s="52"/>
      <c r="N29" s="52"/>
      <c r="O29" s="3"/>
      <c r="P29" s="3"/>
      <c r="Q29" s="3"/>
      <c r="R29" s="3"/>
      <c r="T29" s="106"/>
      <c r="U29" s="106"/>
      <c r="V29" s="106"/>
    </row>
    <row r="30" spans="1:22" ht="17.25">
      <c r="A30" s="3"/>
      <c r="B30" s="124" t="s">
        <v>449</v>
      </c>
      <c r="C30" s="132" t="s">
        <v>20</v>
      </c>
      <c r="D30" s="105"/>
      <c r="E30" s="105"/>
      <c r="F30" s="105"/>
      <c r="G30" s="105"/>
      <c r="H30" s="105"/>
      <c r="I30" s="52"/>
      <c r="J30" s="52"/>
      <c r="K30" s="52"/>
      <c r="L30" s="52"/>
      <c r="M30" s="52"/>
      <c r="N30" s="52"/>
      <c r="O30" s="3"/>
      <c r="P30" s="3"/>
      <c r="Q30" s="3"/>
      <c r="R30" s="3"/>
      <c r="T30" s="106"/>
      <c r="U30" s="106"/>
      <c r="V30" s="106"/>
    </row>
    <row r="31" spans="1:22" ht="17.25">
      <c r="A31" s="3"/>
      <c r="B31" s="124" t="s">
        <v>495</v>
      </c>
      <c r="C31" s="132" t="s">
        <v>27</v>
      </c>
      <c r="D31" s="105"/>
      <c r="E31" s="105"/>
      <c r="F31" s="105"/>
      <c r="G31" s="105"/>
      <c r="H31" s="105"/>
      <c r="I31" s="52"/>
      <c r="J31" s="52"/>
      <c r="K31" s="52"/>
      <c r="L31" s="52"/>
      <c r="M31" s="52"/>
      <c r="N31" s="52"/>
      <c r="O31" s="3"/>
      <c r="P31" s="3"/>
      <c r="Q31" s="3"/>
      <c r="R31" s="3"/>
      <c r="T31" s="106"/>
      <c r="U31" s="106"/>
      <c r="V31" s="106"/>
    </row>
    <row r="32" spans="1:22" ht="17.25">
      <c r="A32" s="3"/>
      <c r="B32" s="124" t="s">
        <v>494</v>
      </c>
      <c r="C32" s="132" t="s">
        <v>28</v>
      </c>
      <c r="D32" s="105"/>
      <c r="E32" s="105"/>
      <c r="F32" s="105"/>
      <c r="G32" s="105"/>
      <c r="H32" s="105"/>
      <c r="I32" s="52"/>
      <c r="J32" s="52"/>
      <c r="K32" s="52"/>
      <c r="L32" s="52"/>
      <c r="M32" s="52"/>
      <c r="N32" s="52"/>
      <c r="O32" s="3"/>
      <c r="P32" s="3"/>
      <c r="Q32" s="3"/>
      <c r="R32" s="3"/>
      <c r="T32" s="106"/>
      <c r="U32" s="106"/>
      <c r="V32" s="106"/>
    </row>
    <row r="33" spans="1:22" ht="17.25">
      <c r="A33" s="3"/>
      <c r="B33" s="124" t="s">
        <v>451</v>
      </c>
      <c r="C33" s="133" t="s">
        <v>403</v>
      </c>
      <c r="D33" s="105"/>
      <c r="E33" s="105"/>
      <c r="F33" s="105"/>
      <c r="G33" s="105"/>
      <c r="H33" s="105"/>
      <c r="I33" s="52"/>
      <c r="J33" s="52"/>
      <c r="K33" s="52"/>
      <c r="L33" s="52"/>
      <c r="M33" s="52"/>
      <c r="N33" s="52"/>
      <c r="O33" s="3"/>
      <c r="P33" s="3"/>
      <c r="Q33" s="3"/>
      <c r="R33" s="3"/>
      <c r="T33" s="106"/>
      <c r="U33" s="106"/>
      <c r="V33" s="106"/>
    </row>
    <row r="34" spans="1:22" ht="17.25">
      <c r="A34" s="3"/>
      <c r="B34" s="124" t="s">
        <v>452</v>
      </c>
      <c r="C34" s="133" t="s">
        <v>41</v>
      </c>
      <c r="D34" s="105"/>
      <c r="E34" s="105"/>
      <c r="F34" s="105"/>
      <c r="G34" s="105"/>
      <c r="H34" s="105"/>
      <c r="I34" s="52"/>
      <c r="J34" s="52"/>
      <c r="K34" s="52"/>
      <c r="L34" s="52"/>
      <c r="M34" s="52"/>
      <c r="N34" s="52"/>
      <c r="O34" s="3"/>
      <c r="P34" s="3"/>
      <c r="Q34" s="3"/>
      <c r="R34" s="3"/>
      <c r="T34" s="106"/>
      <c r="U34" s="106"/>
      <c r="V34" s="106"/>
    </row>
    <row r="35" spans="1:22" ht="17.25">
      <c r="A35" s="3"/>
      <c r="B35" s="126" t="s">
        <v>480</v>
      </c>
      <c r="D35" s="105"/>
      <c r="E35" s="105"/>
      <c r="F35" s="105"/>
      <c r="G35" s="105"/>
      <c r="H35" s="105"/>
      <c r="I35" s="52"/>
      <c r="J35" s="52"/>
      <c r="K35" s="52"/>
      <c r="L35" s="52"/>
      <c r="M35" s="52"/>
      <c r="N35" s="52"/>
      <c r="O35" s="3"/>
      <c r="P35" s="3"/>
      <c r="Q35" s="3"/>
      <c r="R35" s="3"/>
      <c r="T35" s="106"/>
      <c r="U35" s="106"/>
      <c r="V35" s="106"/>
    </row>
    <row r="36" spans="1:22" ht="17.25">
      <c r="A36" s="3"/>
      <c r="B36" s="124" t="s">
        <v>551</v>
      </c>
      <c r="C36" s="132" t="s">
        <v>30</v>
      </c>
      <c r="D36" s="105"/>
      <c r="E36" s="105"/>
      <c r="F36" s="105"/>
      <c r="G36" s="105"/>
      <c r="H36" s="105"/>
      <c r="I36" s="52"/>
      <c r="J36" s="52"/>
      <c r="K36" s="52"/>
      <c r="L36" s="52"/>
      <c r="M36" s="52"/>
      <c r="N36" s="52"/>
      <c r="O36" s="3"/>
      <c r="P36" s="3"/>
      <c r="Q36" s="3"/>
      <c r="R36" s="3"/>
      <c r="T36" s="106"/>
      <c r="U36" s="106"/>
      <c r="V36" s="106"/>
    </row>
    <row r="37" spans="1:22" ht="17.25">
      <c r="A37" s="3"/>
      <c r="B37" s="124" t="s">
        <v>548</v>
      </c>
      <c r="C37" s="132" t="s">
        <v>35</v>
      </c>
      <c r="D37" s="105"/>
      <c r="E37" s="105"/>
      <c r="F37" s="105"/>
      <c r="G37" s="105"/>
      <c r="H37" s="105"/>
      <c r="I37" s="52"/>
      <c r="J37" s="52"/>
      <c r="K37" s="52"/>
      <c r="L37" s="52"/>
      <c r="M37" s="52"/>
      <c r="N37" s="52"/>
      <c r="O37" s="3"/>
      <c r="P37" s="3"/>
      <c r="Q37" s="3"/>
      <c r="R37" s="3"/>
      <c r="T37" s="106"/>
      <c r="U37" s="106"/>
      <c r="V37" s="106"/>
    </row>
    <row r="38" spans="1:22" ht="17.25">
      <c r="A38" s="3"/>
      <c r="B38" s="124" t="s">
        <v>454</v>
      </c>
      <c r="C38" s="132" t="s">
        <v>34</v>
      </c>
      <c r="D38" s="105"/>
      <c r="E38" s="105"/>
      <c r="F38" s="105"/>
      <c r="G38" s="105"/>
      <c r="H38" s="105"/>
      <c r="I38" s="52"/>
      <c r="J38" s="52"/>
      <c r="K38" s="52"/>
      <c r="L38" s="52"/>
      <c r="M38" s="52"/>
      <c r="N38" s="52"/>
      <c r="O38" s="3"/>
      <c r="P38" s="3"/>
      <c r="Q38" s="3"/>
      <c r="R38" s="3"/>
      <c r="T38" s="106"/>
      <c r="U38" s="106"/>
      <c r="V38" s="106"/>
    </row>
    <row r="39" spans="1:22" ht="17.25">
      <c r="A39" s="3"/>
      <c r="B39" s="124" t="s">
        <v>455</v>
      </c>
      <c r="C39" s="132" t="s">
        <v>33</v>
      </c>
      <c r="D39" s="105"/>
      <c r="E39" s="105"/>
      <c r="F39" s="105"/>
      <c r="G39" s="105"/>
      <c r="H39" s="105"/>
      <c r="I39" s="52"/>
      <c r="J39" s="52"/>
      <c r="K39" s="52"/>
      <c r="L39" s="52"/>
      <c r="M39" s="52"/>
      <c r="N39" s="52"/>
      <c r="O39" s="3"/>
      <c r="P39" s="3"/>
      <c r="Q39" s="3"/>
      <c r="R39" s="3"/>
      <c r="T39" s="106"/>
      <c r="U39" s="106"/>
      <c r="V39" s="106"/>
    </row>
    <row r="40" spans="1:22" ht="17.25">
      <c r="A40" s="3"/>
      <c r="B40" s="124" t="s">
        <v>491</v>
      </c>
      <c r="C40" s="132" t="s">
        <v>38</v>
      </c>
      <c r="D40" s="105"/>
      <c r="E40" s="105"/>
      <c r="F40" s="105"/>
      <c r="G40" s="105"/>
      <c r="H40" s="105"/>
      <c r="I40" s="52"/>
      <c r="J40" s="52"/>
      <c r="K40" s="52"/>
      <c r="L40" s="52"/>
      <c r="M40" s="52"/>
      <c r="N40" s="52"/>
      <c r="O40" s="3"/>
      <c r="P40" s="3"/>
      <c r="Q40" s="3"/>
      <c r="R40" s="3"/>
      <c r="T40" s="106"/>
      <c r="U40" s="106"/>
      <c r="V40" s="106"/>
    </row>
    <row r="41" spans="1:22" ht="17.25">
      <c r="A41" s="3"/>
      <c r="B41" s="124" t="s">
        <v>492</v>
      </c>
      <c r="C41" s="132" t="s">
        <v>39</v>
      </c>
      <c r="D41" s="105"/>
      <c r="E41" s="105"/>
      <c r="F41" s="105"/>
      <c r="G41" s="105"/>
      <c r="H41" s="105"/>
      <c r="I41" s="52"/>
      <c r="J41" s="52"/>
      <c r="K41" s="52"/>
      <c r="L41" s="52"/>
      <c r="M41" s="52"/>
      <c r="N41" s="52"/>
      <c r="O41" s="3"/>
      <c r="P41" s="3"/>
      <c r="Q41" s="3"/>
      <c r="R41" s="3"/>
      <c r="T41" s="106"/>
      <c r="U41" s="106"/>
      <c r="V41" s="106"/>
    </row>
    <row r="42" spans="1:22" ht="17.25">
      <c r="A42" s="3"/>
      <c r="B42" s="124" t="s">
        <v>458</v>
      </c>
      <c r="C42" s="133" t="s">
        <v>413</v>
      </c>
      <c r="D42" s="105"/>
      <c r="E42" s="105"/>
      <c r="F42" s="105"/>
      <c r="G42" s="105"/>
      <c r="H42" s="105"/>
      <c r="I42" s="52"/>
      <c r="J42" s="52"/>
      <c r="K42" s="52"/>
      <c r="L42" s="52"/>
      <c r="M42" s="52"/>
      <c r="N42" s="52"/>
      <c r="O42" s="3"/>
      <c r="P42" s="3"/>
      <c r="Q42" s="3"/>
      <c r="R42" s="3"/>
      <c r="T42" s="106"/>
      <c r="U42" s="106"/>
      <c r="V42" s="106"/>
    </row>
    <row r="43" spans="1:22" ht="17.25">
      <c r="A43" s="3"/>
      <c r="B43" s="124" t="s">
        <v>460</v>
      </c>
      <c r="C43" s="133" t="s">
        <v>40</v>
      </c>
      <c r="D43" s="105"/>
      <c r="E43" s="105"/>
      <c r="F43" s="105"/>
      <c r="G43" s="105"/>
      <c r="H43" s="105"/>
      <c r="I43" s="52"/>
      <c r="J43" s="52"/>
      <c r="K43" s="52"/>
      <c r="L43" s="52"/>
      <c r="M43" s="52"/>
      <c r="N43" s="52"/>
      <c r="O43" s="3"/>
      <c r="P43" s="3"/>
      <c r="Q43" s="3"/>
      <c r="R43" s="3"/>
      <c r="T43" s="106"/>
      <c r="U43" s="106"/>
      <c r="V43" s="106"/>
    </row>
    <row r="44" spans="1:22" ht="17.25">
      <c r="A44" s="3"/>
      <c r="B44" s="126" t="s">
        <v>486</v>
      </c>
      <c r="C44" s="127"/>
      <c r="D44" s="105"/>
      <c r="E44" s="105"/>
      <c r="F44" s="105"/>
      <c r="G44" s="105"/>
      <c r="H44" s="105"/>
      <c r="I44" s="52"/>
      <c r="J44" s="52"/>
      <c r="K44" s="52"/>
      <c r="L44" s="52"/>
      <c r="M44" s="52"/>
      <c r="N44" s="52"/>
      <c r="O44" s="3"/>
      <c r="P44" s="3"/>
      <c r="Q44" s="3"/>
      <c r="R44" s="3"/>
      <c r="T44" s="106"/>
      <c r="U44" s="106"/>
      <c r="V44" s="106"/>
    </row>
    <row r="45" spans="1:22" ht="17.25">
      <c r="A45" s="3"/>
      <c r="B45" s="124" t="s">
        <v>459</v>
      </c>
      <c r="C45" s="132" t="s">
        <v>51</v>
      </c>
      <c r="D45" s="105"/>
      <c r="E45" s="105"/>
      <c r="F45" s="105"/>
      <c r="G45" s="105"/>
      <c r="H45" s="105"/>
      <c r="I45" s="52"/>
      <c r="J45" s="52"/>
      <c r="K45" s="52"/>
      <c r="L45" s="52"/>
      <c r="M45" s="52"/>
      <c r="N45" s="52"/>
      <c r="O45" s="3"/>
      <c r="P45" s="3"/>
      <c r="Q45" s="3"/>
      <c r="R45" s="3"/>
      <c r="T45" s="106"/>
      <c r="U45" s="106"/>
      <c r="V45" s="106"/>
    </row>
    <row r="46" spans="1:22" ht="17.25">
      <c r="A46" s="3"/>
      <c r="B46" s="124" t="s">
        <v>461</v>
      </c>
      <c r="C46" s="132" t="s">
        <v>404</v>
      </c>
      <c r="D46" s="105"/>
      <c r="E46" s="105"/>
      <c r="F46" s="105"/>
      <c r="G46" s="105"/>
      <c r="H46" s="105"/>
      <c r="I46" s="52"/>
      <c r="J46" s="52"/>
      <c r="K46" s="52"/>
      <c r="L46" s="52"/>
      <c r="M46" s="52"/>
      <c r="N46" s="52"/>
      <c r="O46" s="3"/>
      <c r="P46" s="3"/>
      <c r="Q46" s="3"/>
      <c r="R46" s="3"/>
      <c r="T46" s="106"/>
      <c r="U46" s="106"/>
      <c r="V46" s="106"/>
    </row>
    <row r="47" spans="1:22" ht="17.25">
      <c r="A47" s="3"/>
      <c r="B47" s="126" t="s">
        <v>482</v>
      </c>
      <c r="C47" s="127"/>
      <c r="D47" s="105"/>
      <c r="E47" s="105"/>
      <c r="F47" s="105"/>
      <c r="G47" s="105"/>
      <c r="H47" s="105"/>
      <c r="I47" s="52"/>
      <c r="J47" s="52"/>
      <c r="K47" s="52"/>
      <c r="L47" s="52"/>
      <c r="M47" s="52"/>
      <c r="N47" s="52"/>
      <c r="O47" s="3"/>
      <c r="P47" s="3"/>
      <c r="Q47" s="3"/>
      <c r="R47" s="3"/>
      <c r="T47" s="106"/>
      <c r="U47" s="106"/>
      <c r="V47" s="106"/>
    </row>
    <row r="48" spans="1:22" ht="17.25">
      <c r="A48" s="3"/>
      <c r="B48" s="124" t="s">
        <v>497</v>
      </c>
      <c r="C48" s="134" t="s">
        <v>541</v>
      </c>
      <c r="D48" s="105"/>
      <c r="E48" s="105"/>
      <c r="F48" s="105"/>
      <c r="G48" s="105"/>
      <c r="H48" s="105"/>
      <c r="I48" s="52"/>
      <c r="J48" s="52"/>
      <c r="K48" s="52"/>
      <c r="L48" s="52"/>
      <c r="M48" s="52"/>
      <c r="N48" s="52"/>
      <c r="O48" s="3"/>
      <c r="P48" s="3"/>
      <c r="Q48" s="3"/>
      <c r="R48" s="3"/>
      <c r="T48" s="106"/>
      <c r="U48" s="106"/>
      <c r="V48" s="106"/>
    </row>
    <row r="49" spans="1:22" ht="17.25">
      <c r="A49" s="3"/>
      <c r="B49" s="124" t="s">
        <v>498</v>
      </c>
      <c r="C49" s="134" t="s">
        <v>542</v>
      </c>
      <c r="D49" s="105"/>
      <c r="E49" s="105"/>
      <c r="F49" s="105"/>
      <c r="G49" s="105"/>
      <c r="H49" s="105"/>
      <c r="I49" s="52"/>
      <c r="J49" s="52"/>
      <c r="K49" s="52"/>
      <c r="L49" s="52"/>
      <c r="M49" s="52"/>
      <c r="N49" s="52"/>
      <c r="O49" s="3"/>
      <c r="P49" s="3"/>
      <c r="Q49" s="3"/>
      <c r="R49" s="3"/>
      <c r="T49" s="106"/>
      <c r="U49" s="106"/>
      <c r="V49" s="106"/>
    </row>
    <row r="50" spans="1:22" ht="17.25">
      <c r="A50" s="3"/>
      <c r="B50" s="124" t="s">
        <v>489</v>
      </c>
      <c r="C50" s="134" t="s">
        <v>543</v>
      </c>
      <c r="D50" s="105"/>
      <c r="E50" s="105"/>
      <c r="F50" s="105"/>
      <c r="G50" s="105"/>
      <c r="H50" s="105"/>
      <c r="I50" s="52"/>
      <c r="J50" s="52"/>
      <c r="K50" s="52"/>
      <c r="L50" s="52"/>
      <c r="M50" s="52"/>
      <c r="N50" s="52"/>
      <c r="O50" s="3"/>
      <c r="P50" s="3"/>
      <c r="Q50" s="3"/>
      <c r="R50" s="3"/>
      <c r="T50" s="106"/>
      <c r="U50" s="106"/>
      <c r="V50" s="106"/>
    </row>
    <row r="51" spans="1:22" ht="17.25">
      <c r="A51" s="3"/>
      <c r="B51" s="124" t="s">
        <v>490</v>
      </c>
      <c r="C51" s="134" t="s">
        <v>544</v>
      </c>
      <c r="D51" s="105"/>
      <c r="E51" s="105"/>
      <c r="F51" s="105"/>
      <c r="G51" s="105"/>
      <c r="H51" s="105"/>
      <c r="I51" s="52"/>
      <c r="J51" s="52"/>
      <c r="K51" s="52"/>
      <c r="L51" s="52"/>
      <c r="M51" s="52"/>
      <c r="N51" s="52"/>
      <c r="O51" s="3"/>
      <c r="P51" s="3"/>
      <c r="Q51" s="3"/>
      <c r="R51" s="3"/>
      <c r="T51" s="106"/>
      <c r="U51" s="106"/>
      <c r="V51" s="106"/>
    </row>
    <row r="52" spans="1:22" ht="17.25">
      <c r="A52" s="3"/>
      <c r="B52" s="126" t="s">
        <v>483</v>
      </c>
      <c r="C52" s="128"/>
      <c r="D52" s="105"/>
      <c r="E52" s="105"/>
      <c r="F52" s="105"/>
      <c r="G52" s="105"/>
      <c r="H52" s="105"/>
      <c r="I52" s="52"/>
      <c r="J52" s="52"/>
      <c r="K52" s="52"/>
      <c r="L52" s="52"/>
      <c r="M52" s="52"/>
      <c r="N52" s="52"/>
      <c r="O52" s="3"/>
      <c r="P52" s="3"/>
      <c r="Q52" s="3"/>
      <c r="R52" s="3"/>
      <c r="T52" s="106"/>
      <c r="U52" s="106"/>
      <c r="V52" s="106"/>
    </row>
    <row r="53" spans="1:22" ht="17.25">
      <c r="A53" s="3"/>
      <c r="B53" s="124" t="s">
        <v>469</v>
      </c>
      <c r="C53" s="132" t="s">
        <v>532</v>
      </c>
      <c r="D53" s="105"/>
      <c r="E53" s="105"/>
      <c r="F53" s="105"/>
      <c r="G53" s="105"/>
      <c r="H53" s="105"/>
      <c r="I53" s="52"/>
      <c r="J53" s="52"/>
      <c r="K53" s="52"/>
      <c r="L53" s="52"/>
      <c r="M53" s="52"/>
      <c r="N53" s="52"/>
      <c r="O53" s="3"/>
      <c r="P53" s="3"/>
      <c r="Q53" s="3"/>
      <c r="R53" s="3"/>
      <c r="T53" s="106"/>
      <c r="U53" s="106"/>
      <c r="V53" s="106"/>
    </row>
    <row r="54" spans="1:22" ht="17.25">
      <c r="A54" s="3"/>
      <c r="B54" s="124" t="s">
        <v>470</v>
      </c>
      <c r="C54" s="131" t="s">
        <v>552</v>
      </c>
      <c r="D54" s="105"/>
      <c r="E54" s="105"/>
      <c r="F54" s="105"/>
      <c r="G54" s="105"/>
      <c r="H54" s="105"/>
      <c r="I54" s="52"/>
      <c r="J54" s="52"/>
      <c r="K54" s="52"/>
      <c r="L54" s="52"/>
      <c r="M54" s="52"/>
      <c r="N54" s="52"/>
      <c r="O54" s="3"/>
      <c r="P54" s="3"/>
      <c r="Q54" s="3"/>
      <c r="R54" s="3"/>
      <c r="T54" s="106"/>
      <c r="U54" s="106"/>
      <c r="V54" s="106"/>
    </row>
    <row r="55" spans="1:22" ht="17.25">
      <c r="A55" s="3"/>
      <c r="B55" s="124" t="s">
        <v>472</v>
      </c>
      <c r="C55" s="132" t="s">
        <v>531</v>
      </c>
      <c r="D55" s="105"/>
      <c r="E55" s="105"/>
      <c r="F55" s="105"/>
      <c r="G55" s="105"/>
      <c r="H55" s="105"/>
      <c r="I55" s="52"/>
      <c r="J55" s="52"/>
      <c r="K55" s="52"/>
      <c r="L55" s="52"/>
      <c r="M55" s="52"/>
      <c r="N55" s="52"/>
      <c r="O55" s="3"/>
      <c r="P55" s="3"/>
      <c r="Q55" s="3"/>
      <c r="R55" s="3"/>
      <c r="T55" s="106"/>
      <c r="U55" s="106"/>
      <c r="V55" s="106"/>
    </row>
    <row r="56" spans="1:22" ht="17.25">
      <c r="A56" s="3"/>
      <c r="B56" s="124" t="s">
        <v>473</v>
      </c>
      <c r="C56" s="132" t="s">
        <v>530</v>
      </c>
      <c r="D56" s="105"/>
      <c r="E56" s="105"/>
      <c r="F56" s="105"/>
      <c r="G56" s="105"/>
      <c r="H56" s="105"/>
      <c r="I56" s="52"/>
      <c r="J56" s="52"/>
      <c r="K56" s="52"/>
      <c r="L56" s="52"/>
      <c r="M56" s="52"/>
      <c r="N56" s="52"/>
      <c r="O56" s="3"/>
      <c r="P56" s="3"/>
      <c r="Q56" s="3"/>
      <c r="R56" s="3"/>
      <c r="T56" s="106"/>
      <c r="U56" s="106"/>
      <c r="V56" s="106"/>
    </row>
    <row r="57" spans="1:22" ht="17.25">
      <c r="A57" s="3"/>
      <c r="B57" s="124" t="s">
        <v>474</v>
      </c>
      <c r="C57" s="135" t="s">
        <v>529</v>
      </c>
      <c r="D57" s="105"/>
      <c r="E57" s="105"/>
      <c r="F57" s="105"/>
      <c r="G57" s="105"/>
      <c r="H57" s="105"/>
      <c r="I57" s="52"/>
      <c r="J57" s="52"/>
      <c r="K57" s="52"/>
      <c r="L57" s="52"/>
      <c r="M57" s="52"/>
      <c r="N57" s="52"/>
      <c r="O57" s="3"/>
      <c r="P57" s="3"/>
      <c r="Q57" s="3"/>
      <c r="R57" s="3"/>
      <c r="T57" s="106"/>
      <c r="U57" s="106"/>
      <c r="V57" s="106"/>
    </row>
    <row r="58" spans="1:22" ht="26.25" customHeight="1">
      <c r="A58" s="3"/>
      <c r="B58" s="115"/>
      <c r="C58" s="116"/>
      <c r="D58" s="114"/>
      <c r="E58" s="114"/>
      <c r="F58" s="114"/>
      <c r="G58" s="114"/>
      <c r="H58" s="114"/>
      <c r="I58" s="3"/>
      <c r="J58" s="3"/>
      <c r="K58" s="3"/>
      <c r="L58" s="3"/>
      <c r="M58" s="3"/>
      <c r="N58" s="3"/>
      <c r="O58" s="3"/>
      <c r="P58" s="3"/>
      <c r="Q58" s="3"/>
      <c r="R58" s="3"/>
      <c r="T58" s="106"/>
      <c r="U58" s="106"/>
      <c r="V58" s="106"/>
    </row>
    <row r="59" spans="1:22" ht="26.25" customHeight="1">
      <c r="A59" s="3"/>
      <c r="B59" s="115"/>
      <c r="C59" s="116"/>
      <c r="D59" s="114"/>
      <c r="E59" s="114"/>
      <c r="F59" s="114"/>
      <c r="G59" s="114"/>
      <c r="H59" s="114"/>
      <c r="I59" s="3"/>
      <c r="J59" s="3"/>
      <c r="K59" s="3"/>
      <c r="L59" s="3"/>
      <c r="M59" s="3"/>
      <c r="N59" s="3"/>
      <c r="O59" s="3"/>
      <c r="P59" s="3"/>
      <c r="Q59" s="3"/>
      <c r="R59" s="3"/>
      <c r="T59" s="106"/>
      <c r="U59" s="106"/>
      <c r="V59" s="106"/>
    </row>
    <row r="60" spans="1:22" ht="17.25">
      <c r="A60" s="3"/>
      <c r="B60" s="151" t="s">
        <v>553</v>
      </c>
      <c r="C60" s="136" t="s">
        <v>422</v>
      </c>
      <c r="D60" s="137" t="s">
        <v>5</v>
      </c>
      <c r="E60" s="137" t="s">
        <v>6</v>
      </c>
      <c r="F60" s="136" t="s">
        <v>444</v>
      </c>
      <c r="G60" s="138" t="s">
        <v>5</v>
      </c>
      <c r="H60" s="138" t="s">
        <v>6</v>
      </c>
      <c r="I60" s="136" t="s">
        <v>540</v>
      </c>
      <c r="J60" s="138" t="s">
        <v>5</v>
      </c>
      <c r="K60" s="138" t="s">
        <v>6</v>
      </c>
      <c r="L60" s="162" t="s">
        <v>528</v>
      </c>
      <c r="M60" s="162"/>
      <c r="N60" s="162"/>
      <c r="O60" s="3"/>
      <c r="P60" s="3"/>
      <c r="Q60" s="3"/>
      <c r="R60" s="3"/>
    </row>
    <row r="61" spans="1:22" ht="17.25">
      <c r="A61" s="3"/>
      <c r="B61" s="150">
        <v>9</v>
      </c>
      <c r="C61" s="75">
        <f>SUM(C62:C69)</f>
        <v>65200000</v>
      </c>
      <c r="D61" s="75">
        <f>SUM(D62:D69)</f>
        <v>61940000</v>
      </c>
      <c r="E61" s="75">
        <f>SUM(E62:E69)</f>
        <v>68460000</v>
      </c>
      <c r="F61" s="97">
        <f>AVERAGE(F62:F69)</f>
        <v>662.5</v>
      </c>
      <c r="G61" s="97">
        <f t="shared" ref="G61:H61" si="0">AVERAGE(G62:G69)</f>
        <v>652.5</v>
      </c>
      <c r="H61" s="97">
        <f t="shared" si="0"/>
        <v>672.5</v>
      </c>
      <c r="I61" s="97">
        <f>AVERAGE(I62:I69)</f>
        <v>1662.5</v>
      </c>
      <c r="J61" s="97">
        <f t="shared" ref="J61" si="1">AVERAGE(J62:J69)</f>
        <v>1647.5</v>
      </c>
      <c r="K61" s="97">
        <f t="shared" ref="K61" si="2">AVERAGE(K62:K69)</f>
        <v>1677.5</v>
      </c>
      <c r="L61" s="160"/>
      <c r="M61" s="161"/>
      <c r="N61" s="161"/>
      <c r="O61" s="3"/>
      <c r="P61" s="3"/>
      <c r="Q61" s="3"/>
      <c r="R61" s="3"/>
      <c r="T61" s="108"/>
    </row>
    <row r="62" spans="1:22" ht="17.25">
      <c r="A62" s="3"/>
      <c r="B62" s="152">
        <v>1</v>
      </c>
      <c r="C62" s="75">
        <v>812500</v>
      </c>
      <c r="D62" s="75">
        <v>771875</v>
      </c>
      <c r="E62" s="75">
        <v>853125</v>
      </c>
      <c r="F62" s="97">
        <v>900</v>
      </c>
      <c r="G62" s="97">
        <v>890</v>
      </c>
      <c r="H62" s="97">
        <v>910</v>
      </c>
      <c r="I62" s="97">
        <v>1900</v>
      </c>
      <c r="J62" s="97">
        <v>1890</v>
      </c>
      <c r="K62" s="97">
        <v>1910</v>
      </c>
      <c r="L62" s="160"/>
      <c r="M62" s="161"/>
      <c r="N62" s="161"/>
      <c r="O62" s="3"/>
      <c r="P62" s="3"/>
      <c r="Q62" s="3"/>
      <c r="R62" s="3"/>
      <c r="T62" s="108"/>
    </row>
    <row r="63" spans="1:22" ht="17.25">
      <c r="A63" s="3"/>
      <c r="B63" s="152">
        <v>2</v>
      </c>
      <c r="C63" s="75">
        <v>1170000</v>
      </c>
      <c r="D63" s="75">
        <v>1111500</v>
      </c>
      <c r="E63" s="75">
        <v>1228500</v>
      </c>
      <c r="F63" s="97">
        <v>800</v>
      </c>
      <c r="G63" s="97">
        <v>790</v>
      </c>
      <c r="H63" s="97">
        <v>810</v>
      </c>
      <c r="I63" s="97">
        <v>1800</v>
      </c>
      <c r="J63" s="97">
        <v>1790</v>
      </c>
      <c r="K63" s="97">
        <v>1810</v>
      </c>
      <c r="L63" s="160"/>
      <c r="M63" s="161"/>
      <c r="N63" s="161"/>
      <c r="O63" s="3"/>
      <c r="P63" s="3"/>
      <c r="Q63" s="3"/>
      <c r="R63" s="3"/>
      <c r="T63" s="108"/>
    </row>
    <row r="64" spans="1:22" ht="17.25">
      <c r="A64" s="3"/>
      <c r="B64" s="152">
        <v>3</v>
      </c>
      <c r="C64" s="75">
        <v>1300000</v>
      </c>
      <c r="D64" s="75">
        <v>1235000</v>
      </c>
      <c r="E64" s="75">
        <v>1365000</v>
      </c>
      <c r="F64" s="97">
        <v>700</v>
      </c>
      <c r="G64" s="97">
        <v>690</v>
      </c>
      <c r="H64" s="97">
        <v>710</v>
      </c>
      <c r="I64" s="97">
        <v>1700</v>
      </c>
      <c r="J64" s="97">
        <v>1690</v>
      </c>
      <c r="K64" s="97">
        <v>1710</v>
      </c>
      <c r="L64" s="160"/>
      <c r="M64" s="161"/>
      <c r="N64" s="161"/>
      <c r="O64" s="3"/>
      <c r="P64" s="3"/>
      <c r="Q64" s="3"/>
      <c r="R64" s="3"/>
      <c r="T64" s="108"/>
    </row>
    <row r="65" spans="1:20" ht="17.25">
      <c r="A65" s="3"/>
      <c r="B65" s="152">
        <v>4</v>
      </c>
      <c r="C65" s="75">
        <v>6000000</v>
      </c>
      <c r="D65" s="75">
        <v>5700000</v>
      </c>
      <c r="E65" s="75">
        <v>6300000</v>
      </c>
      <c r="F65" s="97">
        <v>600</v>
      </c>
      <c r="G65" s="97">
        <v>590</v>
      </c>
      <c r="H65" s="97">
        <v>610</v>
      </c>
      <c r="I65" s="97">
        <v>1600</v>
      </c>
      <c r="J65" s="97">
        <v>1590</v>
      </c>
      <c r="K65" s="97">
        <v>1610</v>
      </c>
      <c r="L65" s="160"/>
      <c r="M65" s="161"/>
      <c r="N65" s="161"/>
      <c r="O65" s="3"/>
      <c r="P65" s="3"/>
      <c r="Q65" s="3"/>
      <c r="R65" s="3"/>
      <c r="T65" s="108"/>
    </row>
    <row r="66" spans="1:20" ht="17.25">
      <c r="A66" s="3"/>
      <c r="B66" s="152">
        <v>5</v>
      </c>
      <c r="C66" s="75">
        <v>11000000</v>
      </c>
      <c r="D66" s="75">
        <v>10450000</v>
      </c>
      <c r="E66" s="75">
        <v>11550000</v>
      </c>
      <c r="F66" s="97">
        <v>550</v>
      </c>
      <c r="G66" s="97">
        <v>540</v>
      </c>
      <c r="H66" s="97">
        <v>560</v>
      </c>
      <c r="I66" s="97">
        <v>1550</v>
      </c>
      <c r="J66" s="97">
        <v>1540</v>
      </c>
      <c r="K66" s="97">
        <v>1560</v>
      </c>
      <c r="L66" s="160"/>
      <c r="M66" s="161"/>
      <c r="N66" s="161"/>
      <c r="O66" s="3"/>
      <c r="P66" s="3"/>
      <c r="Q66" s="3"/>
      <c r="R66" s="3"/>
      <c r="T66" s="108"/>
    </row>
    <row r="67" spans="1:20" ht="17.25">
      <c r="A67" s="3"/>
      <c r="B67" s="152">
        <v>6</v>
      </c>
      <c r="C67" s="75">
        <v>31000000</v>
      </c>
      <c r="D67" s="75">
        <v>29450000</v>
      </c>
      <c r="E67" s="75">
        <v>32550000</v>
      </c>
      <c r="F67" s="75">
        <v>500</v>
      </c>
      <c r="G67" s="75">
        <v>490</v>
      </c>
      <c r="H67" s="75">
        <v>510</v>
      </c>
      <c r="I67" s="75">
        <v>1500</v>
      </c>
      <c r="J67" s="75">
        <v>1450</v>
      </c>
      <c r="K67" s="75">
        <v>1550</v>
      </c>
      <c r="L67" s="160"/>
      <c r="M67" s="161"/>
      <c r="N67" s="161"/>
      <c r="O67" s="3"/>
      <c r="P67" s="3"/>
      <c r="Q67" s="147" t="s">
        <v>399</v>
      </c>
      <c r="R67" s="147"/>
      <c r="S67" s="146" t="s">
        <v>61</v>
      </c>
      <c r="T67" s="146" t="s">
        <v>214</v>
      </c>
    </row>
    <row r="68" spans="1:20" ht="17.25">
      <c r="A68" s="3"/>
      <c r="B68" s="152">
        <v>7</v>
      </c>
      <c r="C68" s="75">
        <v>12650000</v>
      </c>
      <c r="D68" s="75">
        <v>12017500</v>
      </c>
      <c r="E68" s="75">
        <v>13282500</v>
      </c>
      <c r="F68" s="97">
        <v>550</v>
      </c>
      <c r="G68" s="97">
        <v>540</v>
      </c>
      <c r="H68" s="97">
        <v>560</v>
      </c>
      <c r="I68" s="97">
        <v>1550</v>
      </c>
      <c r="J68" s="97">
        <v>1540</v>
      </c>
      <c r="K68" s="97">
        <v>1560</v>
      </c>
      <c r="L68" s="160"/>
      <c r="M68" s="161"/>
      <c r="N68" s="161"/>
      <c r="O68" s="3"/>
      <c r="P68" s="3"/>
      <c r="Q68" s="147" t="s">
        <v>397</v>
      </c>
      <c r="R68" s="147"/>
      <c r="S68" s="146" t="s">
        <v>62</v>
      </c>
      <c r="T68" s="146" t="s">
        <v>215</v>
      </c>
    </row>
    <row r="69" spans="1:20" ht="17.25">
      <c r="A69" s="3"/>
      <c r="B69" s="152">
        <v>8</v>
      </c>
      <c r="C69" s="75">
        <v>1267500</v>
      </c>
      <c r="D69" s="75">
        <v>1204125</v>
      </c>
      <c r="E69" s="75">
        <v>1330875</v>
      </c>
      <c r="F69" s="97">
        <v>700</v>
      </c>
      <c r="G69" s="97">
        <v>690</v>
      </c>
      <c r="H69" s="97">
        <v>710</v>
      </c>
      <c r="I69" s="97">
        <v>1700</v>
      </c>
      <c r="J69" s="97">
        <v>1690</v>
      </c>
      <c r="K69" s="97">
        <v>1710</v>
      </c>
      <c r="L69" s="160"/>
      <c r="M69" s="161"/>
      <c r="N69" s="161"/>
      <c r="O69" s="3"/>
      <c r="P69" s="3"/>
      <c r="Q69" s="147" t="s">
        <v>398</v>
      </c>
      <c r="R69" s="147"/>
      <c r="S69" s="146" t="s">
        <v>63</v>
      </c>
      <c r="T69" s="146" t="s">
        <v>216</v>
      </c>
    </row>
    <row r="70" spans="1:20">
      <c r="A70" s="3"/>
      <c r="B70" s="3"/>
      <c r="C70" s="3"/>
      <c r="D70" s="3"/>
      <c r="E70" s="3"/>
      <c r="F70" s="3"/>
      <c r="G70" s="3"/>
      <c r="H70" s="3"/>
      <c r="I70" s="3"/>
      <c r="J70" s="3"/>
      <c r="K70" s="3"/>
      <c r="L70" s="3"/>
      <c r="M70" s="3"/>
      <c r="N70" s="3"/>
      <c r="O70" s="3"/>
      <c r="P70" s="3"/>
      <c r="Q70" s="145"/>
      <c r="R70" s="3"/>
      <c r="S70" s="146" t="s">
        <v>64</v>
      </c>
      <c r="T70" s="146" t="s">
        <v>217</v>
      </c>
    </row>
    <row r="71" spans="1:20" ht="17.25">
      <c r="A71" s="3"/>
      <c r="B71" s="151" t="s">
        <v>553</v>
      </c>
      <c r="C71" s="136" t="s">
        <v>445</v>
      </c>
      <c r="D71" s="137" t="s">
        <v>5</v>
      </c>
      <c r="E71" s="137" t="s">
        <v>6</v>
      </c>
      <c r="F71" s="136" t="s">
        <v>446</v>
      </c>
      <c r="G71" s="138" t="s">
        <v>5</v>
      </c>
      <c r="H71" s="138" t="s">
        <v>6</v>
      </c>
      <c r="I71" s="136" t="s">
        <v>443</v>
      </c>
      <c r="J71" s="138" t="s">
        <v>5</v>
      </c>
      <c r="K71" s="138" t="s">
        <v>6</v>
      </c>
      <c r="L71" s="162" t="s">
        <v>528</v>
      </c>
      <c r="M71" s="162"/>
      <c r="N71" s="162"/>
      <c r="O71" s="3"/>
      <c r="P71" s="3"/>
      <c r="Q71" s="145"/>
      <c r="R71" s="3"/>
      <c r="S71" s="146" t="s">
        <v>65</v>
      </c>
      <c r="T71" s="146" t="s">
        <v>218</v>
      </c>
    </row>
    <row r="72" spans="1:20" ht="17.25">
      <c r="A72" s="3"/>
      <c r="B72" s="150">
        <v>9</v>
      </c>
      <c r="C72" s="76">
        <f t="shared" ref="C72:K72" si="3">AVERAGE(C73:C80)</f>
        <v>1.4624999999999999E-2</v>
      </c>
      <c r="D72" s="76">
        <f t="shared" si="3"/>
        <v>1.2624999999999999E-2</v>
      </c>
      <c r="E72" s="76">
        <f t="shared" si="3"/>
        <v>1.6624999999999997E-2</v>
      </c>
      <c r="F72" s="99">
        <f>AVERAGE(F73:F80)</f>
        <v>0.5</v>
      </c>
      <c r="G72" s="99">
        <f t="shared" si="3"/>
        <v>0.4900000000000001</v>
      </c>
      <c r="H72" s="99">
        <f t="shared" si="3"/>
        <v>0.5099999999999999</v>
      </c>
      <c r="I72" s="97">
        <f t="shared" si="3"/>
        <v>6</v>
      </c>
      <c r="J72" s="97">
        <f t="shared" si="3"/>
        <v>4</v>
      </c>
      <c r="K72" s="97">
        <f t="shared" si="3"/>
        <v>8</v>
      </c>
      <c r="L72" s="160"/>
      <c r="M72" s="161"/>
      <c r="N72" s="161"/>
      <c r="O72" s="3"/>
      <c r="P72" s="3"/>
      <c r="Q72" s="145"/>
      <c r="R72" s="3"/>
      <c r="S72" s="146" t="s">
        <v>66</v>
      </c>
      <c r="T72" s="146" t="s">
        <v>219</v>
      </c>
    </row>
    <row r="73" spans="1:20" ht="17.25">
      <c r="A73" s="3"/>
      <c r="B73" s="152">
        <v>1</v>
      </c>
      <c r="C73" s="76">
        <v>0.02</v>
      </c>
      <c r="D73" s="76">
        <v>1.7999999999999999E-2</v>
      </c>
      <c r="E73" s="76">
        <v>2.1999999999999999E-2</v>
      </c>
      <c r="F73" s="77">
        <v>0.5</v>
      </c>
      <c r="G73" s="77">
        <v>0.49</v>
      </c>
      <c r="H73" s="77">
        <v>0.51</v>
      </c>
      <c r="I73" s="75">
        <v>6</v>
      </c>
      <c r="J73" s="75">
        <v>4</v>
      </c>
      <c r="K73" s="75">
        <v>8</v>
      </c>
      <c r="L73" s="160"/>
      <c r="M73" s="161"/>
      <c r="N73" s="161"/>
      <c r="O73" s="3"/>
      <c r="P73" s="3"/>
      <c r="Q73" s="145"/>
      <c r="R73" s="3"/>
      <c r="S73" s="146" t="s">
        <v>67</v>
      </c>
      <c r="T73" s="146" t="s">
        <v>220</v>
      </c>
    </row>
    <row r="74" spans="1:20" ht="17.25">
      <c r="A74" s="3"/>
      <c r="B74" s="152">
        <v>2</v>
      </c>
      <c r="C74" s="76">
        <v>1.7999999999999999E-2</v>
      </c>
      <c r="D74" s="76">
        <v>1.6E-2</v>
      </c>
      <c r="E74" s="76">
        <v>0.02</v>
      </c>
      <c r="F74" s="77">
        <v>0.5</v>
      </c>
      <c r="G74" s="77">
        <v>0.49</v>
      </c>
      <c r="H74" s="77">
        <v>0.51</v>
      </c>
      <c r="I74" s="75">
        <v>6</v>
      </c>
      <c r="J74" s="75">
        <v>4</v>
      </c>
      <c r="K74" s="75">
        <v>8</v>
      </c>
      <c r="L74" s="160"/>
      <c r="M74" s="161"/>
      <c r="N74" s="161"/>
      <c r="O74" s="3"/>
      <c r="P74" s="3"/>
      <c r="Q74" s="145"/>
      <c r="R74" s="3"/>
      <c r="S74" s="146" t="s">
        <v>68</v>
      </c>
      <c r="T74" s="146" t="s">
        <v>221</v>
      </c>
    </row>
    <row r="75" spans="1:20" ht="17.25">
      <c r="A75" s="3"/>
      <c r="B75" s="152">
        <v>3</v>
      </c>
      <c r="C75" s="76">
        <v>1.6E-2</v>
      </c>
      <c r="D75" s="76">
        <v>1.4E-2</v>
      </c>
      <c r="E75" s="76">
        <v>1.7999999999999999E-2</v>
      </c>
      <c r="F75" s="77">
        <v>0.5</v>
      </c>
      <c r="G75" s="77">
        <v>0.49</v>
      </c>
      <c r="H75" s="77">
        <v>0.51</v>
      </c>
      <c r="I75" s="75">
        <v>6</v>
      </c>
      <c r="J75" s="75">
        <v>4</v>
      </c>
      <c r="K75" s="75">
        <v>8</v>
      </c>
      <c r="L75" s="160"/>
      <c r="M75" s="161"/>
      <c r="N75" s="161"/>
      <c r="O75" s="3"/>
      <c r="P75" s="3"/>
      <c r="Q75" s="145"/>
      <c r="R75" s="3"/>
      <c r="S75" s="146"/>
      <c r="T75" s="146"/>
    </row>
    <row r="76" spans="1:20" ht="17.25">
      <c r="A76" s="3"/>
      <c r="B76" s="152">
        <v>4</v>
      </c>
      <c r="C76" s="76">
        <v>1.4E-2</v>
      </c>
      <c r="D76" s="76">
        <v>1.2E-2</v>
      </c>
      <c r="E76" s="76">
        <v>1.6E-2</v>
      </c>
      <c r="F76" s="77">
        <v>0.5</v>
      </c>
      <c r="G76" s="77">
        <v>0.49</v>
      </c>
      <c r="H76" s="77">
        <v>0.51</v>
      </c>
      <c r="I76" s="75">
        <v>6</v>
      </c>
      <c r="J76" s="75">
        <v>4</v>
      </c>
      <c r="K76" s="75">
        <v>8</v>
      </c>
      <c r="L76" s="160"/>
      <c r="M76" s="161"/>
      <c r="N76" s="161"/>
      <c r="O76" s="3"/>
      <c r="P76" s="3"/>
      <c r="Q76" s="145"/>
      <c r="R76" s="3"/>
      <c r="S76" s="146" t="s">
        <v>505</v>
      </c>
      <c r="T76" s="146" t="s">
        <v>222</v>
      </c>
    </row>
    <row r="77" spans="1:20" ht="17.25">
      <c r="A77" s="3"/>
      <c r="B77" s="152">
        <v>5</v>
      </c>
      <c r="C77" s="76">
        <v>1.2E-2</v>
      </c>
      <c r="D77" s="76">
        <v>0.01</v>
      </c>
      <c r="E77" s="76">
        <v>1.4E-2</v>
      </c>
      <c r="F77" s="77">
        <v>0.5</v>
      </c>
      <c r="G77" s="77">
        <v>0.49</v>
      </c>
      <c r="H77" s="77">
        <v>0.51</v>
      </c>
      <c r="I77" s="75">
        <v>6</v>
      </c>
      <c r="J77" s="75">
        <v>4</v>
      </c>
      <c r="K77" s="75">
        <v>8</v>
      </c>
      <c r="L77" s="160"/>
      <c r="M77" s="161"/>
      <c r="N77" s="161"/>
      <c r="O77" s="3"/>
      <c r="P77" s="3"/>
      <c r="Q77" s="3"/>
      <c r="R77" s="143"/>
      <c r="S77" s="146" t="s">
        <v>506</v>
      </c>
      <c r="T77" s="146" t="s">
        <v>507</v>
      </c>
    </row>
    <row r="78" spans="1:20" ht="17.25">
      <c r="A78" s="3"/>
      <c r="B78" s="152">
        <v>6</v>
      </c>
      <c r="C78" s="76">
        <v>8.9999999999999993E-3</v>
      </c>
      <c r="D78" s="76">
        <v>7.0000000000000001E-3</v>
      </c>
      <c r="E78" s="76">
        <v>1.0999999999999999E-2</v>
      </c>
      <c r="F78" s="77">
        <v>0.5</v>
      </c>
      <c r="G78" s="77">
        <v>0.49</v>
      </c>
      <c r="H78" s="77">
        <v>0.51</v>
      </c>
      <c r="I78" s="75">
        <v>6</v>
      </c>
      <c r="J78" s="75">
        <v>4</v>
      </c>
      <c r="K78" s="75">
        <v>8</v>
      </c>
      <c r="L78" s="160"/>
      <c r="M78" s="161"/>
      <c r="N78" s="161"/>
      <c r="O78" s="3"/>
      <c r="P78" s="3"/>
      <c r="Q78" s="3"/>
      <c r="R78" s="143"/>
      <c r="S78" s="146" t="s">
        <v>508</v>
      </c>
      <c r="T78" s="146" t="s">
        <v>223</v>
      </c>
    </row>
    <row r="79" spans="1:20" ht="17.25">
      <c r="A79" s="3"/>
      <c r="B79" s="152">
        <v>7</v>
      </c>
      <c r="C79" s="76">
        <v>1.2E-2</v>
      </c>
      <c r="D79" s="76">
        <v>0.01</v>
      </c>
      <c r="E79" s="76">
        <v>1.4E-2</v>
      </c>
      <c r="F79" s="77">
        <v>0.5</v>
      </c>
      <c r="G79" s="77">
        <v>0.49</v>
      </c>
      <c r="H79" s="77">
        <v>0.51</v>
      </c>
      <c r="I79" s="75">
        <v>6</v>
      </c>
      <c r="J79" s="75">
        <v>4</v>
      </c>
      <c r="K79" s="75">
        <v>8</v>
      </c>
      <c r="L79" s="160"/>
      <c r="M79" s="161"/>
      <c r="N79" s="161"/>
      <c r="O79" s="3"/>
      <c r="P79" s="3"/>
      <c r="Q79" s="3"/>
      <c r="R79" s="143"/>
      <c r="S79" s="146" t="s">
        <v>509</v>
      </c>
      <c r="T79" s="146" t="s">
        <v>510</v>
      </c>
    </row>
    <row r="80" spans="1:20" ht="17.25">
      <c r="A80" s="3"/>
      <c r="B80" s="152">
        <v>8</v>
      </c>
      <c r="C80" s="76">
        <v>1.6E-2</v>
      </c>
      <c r="D80" s="76">
        <v>1.4E-2</v>
      </c>
      <c r="E80" s="76">
        <v>1.7999999999999999E-2</v>
      </c>
      <c r="F80" s="77">
        <v>0.5</v>
      </c>
      <c r="G80" s="77">
        <v>0.49</v>
      </c>
      <c r="H80" s="77">
        <v>0.51</v>
      </c>
      <c r="I80" s="75">
        <v>6</v>
      </c>
      <c r="J80" s="75">
        <v>4</v>
      </c>
      <c r="K80" s="75">
        <v>8</v>
      </c>
      <c r="L80" s="160"/>
      <c r="M80" s="161"/>
      <c r="N80" s="161"/>
      <c r="O80" s="3"/>
      <c r="P80" s="3"/>
      <c r="Q80" s="3"/>
      <c r="R80" s="143"/>
      <c r="S80" s="146" t="s">
        <v>511</v>
      </c>
      <c r="T80" s="146" t="s">
        <v>512</v>
      </c>
    </row>
    <row r="81" spans="1:20">
      <c r="A81" s="3"/>
      <c r="B81" s="3"/>
      <c r="C81" s="3"/>
      <c r="D81" s="3"/>
      <c r="E81" s="3"/>
      <c r="F81" s="3"/>
      <c r="G81" s="3"/>
      <c r="H81" s="3"/>
      <c r="I81" s="3"/>
      <c r="J81" s="3"/>
      <c r="K81" s="3"/>
      <c r="L81" s="3"/>
      <c r="M81" s="3"/>
      <c r="N81" s="3"/>
      <c r="O81" s="3"/>
      <c r="P81" s="3"/>
      <c r="Q81" s="3"/>
      <c r="R81" s="143"/>
      <c r="S81" s="146" t="s">
        <v>513</v>
      </c>
      <c r="T81" s="146" t="s">
        <v>514</v>
      </c>
    </row>
    <row r="82" spans="1:20" ht="17.25">
      <c r="A82" s="3"/>
      <c r="B82" s="151" t="s">
        <v>553</v>
      </c>
      <c r="C82" s="136" t="s">
        <v>447</v>
      </c>
      <c r="D82" s="137" t="s">
        <v>5</v>
      </c>
      <c r="E82" s="137" t="s">
        <v>6</v>
      </c>
      <c r="F82" s="136" t="s">
        <v>448</v>
      </c>
      <c r="G82" s="138" t="s">
        <v>5</v>
      </c>
      <c r="H82" s="138" t="s">
        <v>6</v>
      </c>
      <c r="I82" s="136" t="s">
        <v>449</v>
      </c>
      <c r="J82" s="138" t="s">
        <v>5</v>
      </c>
      <c r="K82" s="138" t="s">
        <v>6</v>
      </c>
      <c r="L82" s="162" t="s">
        <v>528</v>
      </c>
      <c r="M82" s="162"/>
      <c r="N82" s="162"/>
      <c r="O82" s="3"/>
      <c r="P82" s="3"/>
      <c r="Q82" s="3"/>
      <c r="R82" s="143"/>
      <c r="S82" s="146" t="s">
        <v>515</v>
      </c>
      <c r="T82" s="146" t="s">
        <v>516</v>
      </c>
    </row>
    <row r="83" spans="1:20" ht="17.25">
      <c r="A83" s="3"/>
      <c r="B83" s="150">
        <v>9</v>
      </c>
      <c r="C83" s="75">
        <f t="shared" ref="C83" si="4">AVERAGE(C84:C91)</f>
        <v>500</v>
      </c>
      <c r="D83" s="75">
        <f t="shared" ref="D83" si="5">AVERAGE(D84:D91)</f>
        <v>480</v>
      </c>
      <c r="E83" s="75">
        <f t="shared" ref="E83" si="6">AVERAGE(E84:E91)</f>
        <v>520</v>
      </c>
      <c r="F83" s="75">
        <f t="shared" ref="F83" si="7">AVERAGE(F84:F91)</f>
        <v>1500</v>
      </c>
      <c r="G83" s="75">
        <f t="shared" ref="G83" si="8">AVERAGE(G84:G91)</f>
        <v>1450</v>
      </c>
      <c r="H83" s="75">
        <f t="shared" ref="H83" si="9">AVERAGE(H84:H91)</f>
        <v>1550</v>
      </c>
      <c r="I83" s="75">
        <f t="shared" ref="I83" si="10">AVERAGE(I84:I91)</f>
        <v>1000</v>
      </c>
      <c r="J83" s="75">
        <f t="shared" ref="J83" si="11">AVERAGE(J84:J91)</f>
        <v>990</v>
      </c>
      <c r="K83" s="75">
        <f t="shared" ref="K83" si="12">AVERAGE(K84:K91)</f>
        <v>1100</v>
      </c>
      <c r="L83" s="160"/>
      <c r="M83" s="161"/>
      <c r="N83" s="161"/>
      <c r="O83" s="3"/>
      <c r="P83" s="3"/>
      <c r="Q83" s="3"/>
      <c r="R83" s="143"/>
      <c r="S83" s="146" t="s">
        <v>517</v>
      </c>
      <c r="T83" s="146" t="s">
        <v>518</v>
      </c>
    </row>
    <row r="84" spans="1:20" ht="17.25">
      <c r="A84" s="3"/>
      <c r="B84" s="152">
        <v>1</v>
      </c>
      <c r="C84" s="75">
        <v>500</v>
      </c>
      <c r="D84" s="75">
        <v>480</v>
      </c>
      <c r="E84" s="75">
        <v>520</v>
      </c>
      <c r="F84" s="75">
        <v>1500</v>
      </c>
      <c r="G84" s="75">
        <v>1450</v>
      </c>
      <c r="H84" s="75">
        <v>1550</v>
      </c>
      <c r="I84" s="75">
        <v>1000</v>
      </c>
      <c r="J84" s="75">
        <v>990</v>
      </c>
      <c r="K84" s="75">
        <v>1100</v>
      </c>
      <c r="L84" s="160"/>
      <c r="M84" s="161"/>
      <c r="N84" s="161"/>
      <c r="O84" s="3"/>
      <c r="P84" s="3"/>
      <c r="Q84" s="3"/>
      <c r="R84" s="143"/>
      <c r="S84" s="146" t="s">
        <v>519</v>
      </c>
      <c r="T84" s="146" t="s">
        <v>520</v>
      </c>
    </row>
    <row r="85" spans="1:20" ht="17.25">
      <c r="A85" s="3"/>
      <c r="B85" s="152">
        <v>2</v>
      </c>
      <c r="C85" s="75">
        <v>500</v>
      </c>
      <c r="D85" s="75">
        <v>480</v>
      </c>
      <c r="E85" s="75">
        <v>520</v>
      </c>
      <c r="F85" s="75">
        <v>1500</v>
      </c>
      <c r="G85" s="75">
        <v>1450</v>
      </c>
      <c r="H85" s="75">
        <v>1550</v>
      </c>
      <c r="I85" s="75">
        <v>1000</v>
      </c>
      <c r="J85" s="75">
        <v>990</v>
      </c>
      <c r="K85" s="75">
        <v>1100</v>
      </c>
      <c r="L85" s="160"/>
      <c r="M85" s="161"/>
      <c r="N85" s="161"/>
      <c r="O85" s="3"/>
      <c r="P85" s="3"/>
      <c r="Q85" s="3"/>
      <c r="R85" s="143"/>
      <c r="S85" s="146" t="s">
        <v>521</v>
      </c>
      <c r="T85" s="146" t="s">
        <v>522</v>
      </c>
    </row>
    <row r="86" spans="1:20" ht="17.25">
      <c r="A86" s="3"/>
      <c r="B86" s="152">
        <v>3</v>
      </c>
      <c r="C86" s="75">
        <v>500</v>
      </c>
      <c r="D86" s="75">
        <v>480</v>
      </c>
      <c r="E86" s="75">
        <v>520</v>
      </c>
      <c r="F86" s="75">
        <v>1500</v>
      </c>
      <c r="G86" s="75">
        <v>1450</v>
      </c>
      <c r="H86" s="75">
        <v>1550</v>
      </c>
      <c r="I86" s="75">
        <v>1000</v>
      </c>
      <c r="J86" s="75">
        <v>990</v>
      </c>
      <c r="K86" s="75">
        <v>1100</v>
      </c>
      <c r="L86" s="160"/>
      <c r="M86" s="161"/>
      <c r="N86" s="161"/>
      <c r="O86" s="3"/>
      <c r="P86" s="3"/>
      <c r="Q86" s="3"/>
      <c r="R86" s="143"/>
      <c r="S86" s="146" t="s">
        <v>523</v>
      </c>
      <c r="T86" s="146" t="s">
        <v>524</v>
      </c>
    </row>
    <row r="87" spans="1:20" ht="17.25">
      <c r="A87" s="3"/>
      <c r="B87" s="152">
        <v>4</v>
      </c>
      <c r="C87" s="75">
        <v>500</v>
      </c>
      <c r="D87" s="75">
        <v>480</v>
      </c>
      <c r="E87" s="75">
        <v>520</v>
      </c>
      <c r="F87" s="75">
        <v>1500</v>
      </c>
      <c r="G87" s="75">
        <v>1450</v>
      </c>
      <c r="H87" s="75">
        <v>1550</v>
      </c>
      <c r="I87" s="75">
        <v>1000</v>
      </c>
      <c r="J87" s="75">
        <v>990</v>
      </c>
      <c r="K87" s="75">
        <v>1100</v>
      </c>
      <c r="L87" s="160"/>
      <c r="M87" s="161"/>
      <c r="N87" s="161"/>
      <c r="O87" s="3"/>
      <c r="P87" s="3"/>
      <c r="Q87" s="3"/>
      <c r="R87" s="143"/>
      <c r="S87" s="146" t="s">
        <v>69</v>
      </c>
      <c r="T87" s="146" t="s">
        <v>225</v>
      </c>
    </row>
    <row r="88" spans="1:20" ht="17.25">
      <c r="A88" s="3"/>
      <c r="B88" s="152">
        <v>5</v>
      </c>
      <c r="C88" s="75">
        <v>500</v>
      </c>
      <c r="D88" s="75">
        <v>480</v>
      </c>
      <c r="E88" s="75">
        <v>520</v>
      </c>
      <c r="F88" s="75">
        <v>1500</v>
      </c>
      <c r="G88" s="75">
        <v>1450</v>
      </c>
      <c r="H88" s="75">
        <v>1550</v>
      </c>
      <c r="I88" s="75">
        <v>1000</v>
      </c>
      <c r="J88" s="75">
        <v>990</v>
      </c>
      <c r="K88" s="75">
        <v>1100</v>
      </c>
      <c r="L88" s="160"/>
      <c r="M88" s="161"/>
      <c r="N88" s="161"/>
      <c r="O88" s="3"/>
      <c r="P88" s="3"/>
      <c r="Q88" s="3"/>
      <c r="R88" s="143"/>
      <c r="S88" s="146" t="s">
        <v>70</v>
      </c>
      <c r="T88" s="146" t="s">
        <v>226</v>
      </c>
    </row>
    <row r="89" spans="1:20" ht="17.25">
      <c r="A89" s="3"/>
      <c r="B89" s="152">
        <v>6</v>
      </c>
      <c r="C89" s="75">
        <v>500</v>
      </c>
      <c r="D89" s="75">
        <v>480</v>
      </c>
      <c r="E89" s="75">
        <v>520</v>
      </c>
      <c r="F89" s="75">
        <v>1500</v>
      </c>
      <c r="G89" s="75">
        <v>1450</v>
      </c>
      <c r="H89" s="75">
        <v>1550</v>
      </c>
      <c r="I89" s="75">
        <v>1000</v>
      </c>
      <c r="J89" s="75">
        <v>990</v>
      </c>
      <c r="K89" s="75">
        <v>1100</v>
      </c>
      <c r="L89" s="160"/>
      <c r="M89" s="161"/>
      <c r="N89" s="161"/>
      <c r="O89" s="3"/>
      <c r="P89" s="3"/>
      <c r="Q89" s="3"/>
      <c r="R89" s="143"/>
      <c r="S89" s="146" t="s">
        <v>227</v>
      </c>
      <c r="T89" s="146" t="s">
        <v>228</v>
      </c>
    </row>
    <row r="90" spans="1:20" ht="17.25">
      <c r="A90" s="3"/>
      <c r="B90" s="152">
        <v>7</v>
      </c>
      <c r="C90" s="75">
        <v>500</v>
      </c>
      <c r="D90" s="75">
        <v>480</v>
      </c>
      <c r="E90" s="75">
        <v>520</v>
      </c>
      <c r="F90" s="75">
        <v>1500</v>
      </c>
      <c r="G90" s="75">
        <v>1450</v>
      </c>
      <c r="H90" s="75">
        <v>1550</v>
      </c>
      <c r="I90" s="75">
        <v>1000</v>
      </c>
      <c r="J90" s="75">
        <v>990</v>
      </c>
      <c r="K90" s="75">
        <v>1100</v>
      </c>
      <c r="L90" s="160"/>
      <c r="M90" s="161"/>
      <c r="N90" s="161"/>
      <c r="O90" s="3"/>
      <c r="P90" s="3"/>
      <c r="Q90" s="3"/>
      <c r="R90" s="143"/>
      <c r="S90" s="146" t="s">
        <v>71</v>
      </c>
      <c r="T90" s="146" t="s">
        <v>229</v>
      </c>
    </row>
    <row r="91" spans="1:20" ht="17.25">
      <c r="A91" s="3"/>
      <c r="B91" s="152">
        <v>8</v>
      </c>
      <c r="C91" s="75">
        <v>500</v>
      </c>
      <c r="D91" s="75">
        <v>480</v>
      </c>
      <c r="E91" s="75">
        <v>520</v>
      </c>
      <c r="F91" s="75">
        <v>1500</v>
      </c>
      <c r="G91" s="75">
        <v>1450</v>
      </c>
      <c r="H91" s="75">
        <v>1550</v>
      </c>
      <c r="I91" s="75">
        <v>1000</v>
      </c>
      <c r="J91" s="75">
        <v>990</v>
      </c>
      <c r="K91" s="75">
        <v>1100</v>
      </c>
      <c r="L91" s="160"/>
      <c r="M91" s="161"/>
      <c r="N91" s="161"/>
      <c r="O91" s="3"/>
      <c r="P91" s="3"/>
      <c r="Q91" s="3"/>
      <c r="R91" s="143"/>
      <c r="S91" s="146" t="s">
        <v>72</v>
      </c>
      <c r="T91" s="146" t="s">
        <v>224</v>
      </c>
    </row>
    <row r="92" spans="1:20">
      <c r="A92" s="3"/>
      <c r="B92" s="3"/>
      <c r="C92" s="3"/>
      <c r="D92" s="3"/>
      <c r="E92" s="3"/>
      <c r="F92" s="3"/>
      <c r="G92" s="3"/>
      <c r="H92" s="3"/>
      <c r="I92" s="3"/>
      <c r="J92" s="3"/>
      <c r="K92" s="3"/>
      <c r="L92" s="3"/>
      <c r="M92" s="3"/>
      <c r="N92" s="3"/>
      <c r="O92" s="3"/>
      <c r="P92" s="3"/>
      <c r="Q92" s="3"/>
      <c r="R92" s="143"/>
      <c r="S92" s="146" t="s">
        <v>73</v>
      </c>
      <c r="T92" s="146" t="s">
        <v>230</v>
      </c>
    </row>
    <row r="93" spans="1:20" ht="17.25">
      <c r="A93" s="3"/>
      <c r="B93" s="151" t="s">
        <v>553</v>
      </c>
      <c r="C93" s="136" t="s">
        <v>481</v>
      </c>
      <c r="D93" s="137" t="s">
        <v>5</v>
      </c>
      <c r="E93" s="137" t="s">
        <v>6</v>
      </c>
      <c r="F93" s="136" t="s">
        <v>450</v>
      </c>
      <c r="G93" s="138" t="s">
        <v>5</v>
      </c>
      <c r="H93" s="138" t="s">
        <v>6</v>
      </c>
      <c r="I93" s="136" t="s">
        <v>451</v>
      </c>
      <c r="J93" s="138" t="s">
        <v>5</v>
      </c>
      <c r="K93" s="138" t="s">
        <v>6</v>
      </c>
      <c r="L93" s="162" t="s">
        <v>528</v>
      </c>
      <c r="M93" s="162"/>
      <c r="N93" s="162"/>
      <c r="O93" s="3"/>
      <c r="P93" s="3"/>
      <c r="Q93" s="3"/>
      <c r="R93" s="143"/>
      <c r="S93" s="146" t="s">
        <v>74</v>
      </c>
      <c r="T93" s="146" t="s">
        <v>231</v>
      </c>
    </row>
    <row r="94" spans="1:20" ht="17.25">
      <c r="A94" s="3"/>
      <c r="B94" s="150">
        <v>9</v>
      </c>
      <c r="C94" s="97">
        <f t="shared" ref="C94" si="13">AVERAGE(C95:C102)</f>
        <v>100</v>
      </c>
      <c r="D94" s="97">
        <f t="shared" ref="D94" si="14">AVERAGE(D95:D102)</f>
        <v>80</v>
      </c>
      <c r="E94" s="97">
        <f t="shared" ref="E94" si="15">AVERAGE(E95:E102)</f>
        <v>120</v>
      </c>
      <c r="F94" s="97">
        <f t="shared" ref="F94" si="16">AVERAGE(F95:F102)</f>
        <v>900</v>
      </c>
      <c r="G94" s="97">
        <f t="shared" ref="G94" si="17">AVERAGE(G95:G102)</f>
        <v>800</v>
      </c>
      <c r="H94" s="97">
        <f t="shared" ref="H94" si="18">AVERAGE(H95:H102)</f>
        <v>1000</v>
      </c>
      <c r="I94" s="97">
        <f t="shared" ref="I94" si="19">AVERAGE(I95:I102)</f>
        <v>7</v>
      </c>
      <c r="J94" s="97">
        <f t="shared" ref="J94" si="20">AVERAGE(J95:J102)</f>
        <v>5</v>
      </c>
      <c r="K94" s="97">
        <f t="shared" ref="K94" si="21">AVERAGE(K95:K102)</f>
        <v>9</v>
      </c>
      <c r="L94" s="160"/>
      <c r="M94" s="161"/>
      <c r="N94" s="161"/>
      <c r="O94" s="3"/>
      <c r="P94" s="3"/>
      <c r="Q94" s="3"/>
      <c r="R94" s="143"/>
      <c r="S94" s="146" t="s">
        <v>75</v>
      </c>
      <c r="T94" s="146" t="s">
        <v>224</v>
      </c>
    </row>
    <row r="95" spans="1:20" ht="17.25">
      <c r="A95" s="3"/>
      <c r="B95" s="152">
        <v>1</v>
      </c>
      <c r="C95" s="75">
        <v>100</v>
      </c>
      <c r="D95" s="75">
        <v>80</v>
      </c>
      <c r="E95" s="75">
        <v>120</v>
      </c>
      <c r="F95" s="75">
        <v>900</v>
      </c>
      <c r="G95" s="75">
        <v>800</v>
      </c>
      <c r="H95" s="75">
        <v>1000</v>
      </c>
      <c r="I95" s="75">
        <v>7</v>
      </c>
      <c r="J95" s="75">
        <v>5</v>
      </c>
      <c r="K95" s="75">
        <v>9</v>
      </c>
      <c r="L95" s="160"/>
      <c r="M95" s="161"/>
      <c r="N95" s="161"/>
      <c r="O95" s="3"/>
      <c r="P95" s="3"/>
      <c r="Q95" s="3"/>
      <c r="R95" s="143"/>
      <c r="S95" s="146" t="s">
        <v>76</v>
      </c>
      <c r="T95" s="146" t="s">
        <v>232</v>
      </c>
    </row>
    <row r="96" spans="1:20" ht="17.25">
      <c r="A96" s="3"/>
      <c r="B96" s="152">
        <v>2</v>
      </c>
      <c r="C96" s="75">
        <v>100</v>
      </c>
      <c r="D96" s="75">
        <v>80</v>
      </c>
      <c r="E96" s="75">
        <v>120</v>
      </c>
      <c r="F96" s="75">
        <v>900</v>
      </c>
      <c r="G96" s="75">
        <v>800</v>
      </c>
      <c r="H96" s="75">
        <v>1000</v>
      </c>
      <c r="I96" s="75">
        <v>7</v>
      </c>
      <c r="J96" s="75">
        <v>5</v>
      </c>
      <c r="K96" s="75">
        <v>9</v>
      </c>
      <c r="L96" s="160"/>
      <c r="M96" s="161"/>
      <c r="N96" s="161"/>
      <c r="O96" s="3"/>
      <c r="P96" s="3"/>
      <c r="Q96" s="3"/>
      <c r="R96" s="143"/>
      <c r="S96" s="146" t="s">
        <v>77</v>
      </c>
      <c r="T96" s="146" t="s">
        <v>233</v>
      </c>
    </row>
    <row r="97" spans="1:20" ht="17.25">
      <c r="A97" s="3"/>
      <c r="B97" s="152">
        <v>3</v>
      </c>
      <c r="C97" s="75">
        <v>100</v>
      </c>
      <c r="D97" s="75">
        <v>80</v>
      </c>
      <c r="E97" s="75">
        <v>120</v>
      </c>
      <c r="F97" s="75">
        <v>900</v>
      </c>
      <c r="G97" s="75">
        <v>800</v>
      </c>
      <c r="H97" s="75">
        <v>1000</v>
      </c>
      <c r="I97" s="75">
        <v>7</v>
      </c>
      <c r="J97" s="75">
        <v>5</v>
      </c>
      <c r="K97" s="75">
        <v>9</v>
      </c>
      <c r="L97" s="160"/>
      <c r="M97" s="161"/>
      <c r="N97" s="161"/>
      <c r="O97" s="3"/>
      <c r="P97" s="3"/>
      <c r="Q97" s="3"/>
      <c r="R97" s="143"/>
      <c r="S97" s="146" t="s">
        <v>78</v>
      </c>
      <c r="T97" s="146" t="s">
        <v>224</v>
      </c>
    </row>
    <row r="98" spans="1:20" ht="17.25">
      <c r="A98" s="3"/>
      <c r="B98" s="152">
        <v>4</v>
      </c>
      <c r="C98" s="75">
        <v>100</v>
      </c>
      <c r="D98" s="75">
        <v>80</v>
      </c>
      <c r="E98" s="75">
        <v>120</v>
      </c>
      <c r="F98" s="75">
        <v>900</v>
      </c>
      <c r="G98" s="75">
        <v>800</v>
      </c>
      <c r="H98" s="75">
        <v>1000</v>
      </c>
      <c r="I98" s="75">
        <v>7</v>
      </c>
      <c r="J98" s="75">
        <v>5</v>
      </c>
      <c r="K98" s="75">
        <v>9</v>
      </c>
      <c r="L98" s="160"/>
      <c r="M98" s="161"/>
      <c r="N98" s="161"/>
      <c r="O98" s="3"/>
      <c r="P98" s="3"/>
      <c r="Q98" s="3"/>
      <c r="R98" s="143"/>
      <c r="S98" s="146" t="s">
        <v>79</v>
      </c>
      <c r="T98" s="146" t="s">
        <v>224</v>
      </c>
    </row>
    <row r="99" spans="1:20" ht="17.25">
      <c r="A99" s="3"/>
      <c r="B99" s="152">
        <v>5</v>
      </c>
      <c r="C99" s="75">
        <v>100</v>
      </c>
      <c r="D99" s="75">
        <v>80</v>
      </c>
      <c r="E99" s="75">
        <v>120</v>
      </c>
      <c r="F99" s="75">
        <v>900</v>
      </c>
      <c r="G99" s="75">
        <v>800</v>
      </c>
      <c r="H99" s="75">
        <v>1000</v>
      </c>
      <c r="I99" s="75">
        <v>7</v>
      </c>
      <c r="J99" s="75">
        <v>5</v>
      </c>
      <c r="K99" s="75">
        <v>9</v>
      </c>
      <c r="L99" s="160"/>
      <c r="M99" s="161"/>
      <c r="N99" s="161"/>
      <c r="O99" s="3"/>
      <c r="P99" s="3"/>
      <c r="Q99" s="3"/>
      <c r="R99" s="143"/>
      <c r="S99" s="146" t="s">
        <v>80</v>
      </c>
      <c r="T99" s="146" t="s">
        <v>234</v>
      </c>
    </row>
    <row r="100" spans="1:20" ht="17.25">
      <c r="A100" s="3"/>
      <c r="B100" s="152">
        <v>6</v>
      </c>
      <c r="C100" s="75">
        <v>100</v>
      </c>
      <c r="D100" s="75">
        <v>80</v>
      </c>
      <c r="E100" s="75">
        <v>120</v>
      </c>
      <c r="F100" s="75">
        <v>900</v>
      </c>
      <c r="G100" s="75">
        <v>800</v>
      </c>
      <c r="H100" s="75">
        <v>1000</v>
      </c>
      <c r="I100" s="75">
        <v>7</v>
      </c>
      <c r="J100" s="75">
        <v>5</v>
      </c>
      <c r="K100" s="75">
        <v>9</v>
      </c>
      <c r="L100" s="160"/>
      <c r="M100" s="161"/>
      <c r="N100" s="161"/>
      <c r="O100" s="3"/>
      <c r="P100" s="3"/>
      <c r="Q100" s="3"/>
      <c r="R100" s="143"/>
      <c r="S100" s="146" t="s">
        <v>81</v>
      </c>
      <c r="T100" s="146" t="s">
        <v>235</v>
      </c>
    </row>
    <row r="101" spans="1:20" ht="17.25">
      <c r="A101" s="3"/>
      <c r="B101" s="152">
        <v>7</v>
      </c>
      <c r="C101" s="75">
        <v>100</v>
      </c>
      <c r="D101" s="75">
        <v>80</v>
      </c>
      <c r="E101" s="75">
        <v>120</v>
      </c>
      <c r="F101" s="75">
        <v>900</v>
      </c>
      <c r="G101" s="75">
        <v>800</v>
      </c>
      <c r="H101" s="75">
        <v>1000</v>
      </c>
      <c r="I101" s="75">
        <v>7</v>
      </c>
      <c r="J101" s="75">
        <v>5</v>
      </c>
      <c r="K101" s="75">
        <v>9</v>
      </c>
      <c r="L101" s="160"/>
      <c r="M101" s="161"/>
      <c r="N101" s="161"/>
      <c r="O101" s="3"/>
      <c r="P101" s="3"/>
      <c r="Q101" s="3"/>
      <c r="R101" s="143"/>
      <c r="S101" s="146" t="s">
        <v>82</v>
      </c>
      <c r="T101" s="146" t="s">
        <v>236</v>
      </c>
    </row>
    <row r="102" spans="1:20" ht="17.25">
      <c r="A102" s="3"/>
      <c r="B102" s="152">
        <v>8</v>
      </c>
      <c r="C102" s="75">
        <v>100</v>
      </c>
      <c r="D102" s="75">
        <v>80</v>
      </c>
      <c r="E102" s="75">
        <v>120</v>
      </c>
      <c r="F102" s="75">
        <v>900</v>
      </c>
      <c r="G102" s="75">
        <v>800</v>
      </c>
      <c r="H102" s="75">
        <v>1000</v>
      </c>
      <c r="I102" s="75">
        <v>7</v>
      </c>
      <c r="J102" s="75">
        <v>5</v>
      </c>
      <c r="K102" s="75">
        <v>9</v>
      </c>
      <c r="L102" s="160"/>
      <c r="M102" s="161"/>
      <c r="N102" s="161"/>
      <c r="O102" s="3"/>
      <c r="P102" s="3"/>
      <c r="Q102" s="3"/>
      <c r="R102" s="143"/>
      <c r="S102" s="146" t="s">
        <v>83</v>
      </c>
      <c r="T102" s="146" t="s">
        <v>237</v>
      </c>
    </row>
    <row r="103" spans="1:20">
      <c r="A103" s="3"/>
      <c r="B103" s="3"/>
      <c r="C103" s="3"/>
      <c r="D103" s="3"/>
      <c r="E103" s="3"/>
      <c r="F103" s="3"/>
      <c r="G103" s="3"/>
      <c r="H103" s="3"/>
      <c r="I103" s="3"/>
      <c r="J103" s="3"/>
      <c r="K103" s="3"/>
      <c r="L103" s="3"/>
      <c r="M103" s="3"/>
      <c r="N103" s="3"/>
      <c r="O103" s="3"/>
      <c r="P103" s="3"/>
      <c r="Q103" s="3"/>
      <c r="R103" s="143"/>
      <c r="S103" s="146" t="s">
        <v>238</v>
      </c>
      <c r="T103" s="146" t="s">
        <v>239</v>
      </c>
    </row>
    <row r="104" spans="1:20" ht="17.25">
      <c r="A104" s="3"/>
      <c r="B104" s="151" t="s">
        <v>553</v>
      </c>
      <c r="C104" s="136" t="s">
        <v>452</v>
      </c>
      <c r="D104" s="137" t="s">
        <v>5</v>
      </c>
      <c r="E104" s="137" t="s">
        <v>6</v>
      </c>
      <c r="F104" s="136" t="s">
        <v>453</v>
      </c>
      <c r="G104" s="138" t="s">
        <v>5</v>
      </c>
      <c r="H104" s="138" t="s">
        <v>6</v>
      </c>
      <c r="I104" s="136" t="s">
        <v>454</v>
      </c>
      <c r="J104" s="138" t="s">
        <v>5</v>
      </c>
      <c r="K104" s="138" t="s">
        <v>6</v>
      </c>
      <c r="L104" s="162" t="s">
        <v>528</v>
      </c>
      <c r="M104" s="162"/>
      <c r="N104" s="162"/>
      <c r="O104" s="3"/>
      <c r="P104" s="3"/>
      <c r="Q104" s="3"/>
      <c r="R104" s="143"/>
      <c r="S104" s="146" t="s">
        <v>240</v>
      </c>
      <c r="T104" s="146" t="s">
        <v>224</v>
      </c>
    </row>
    <row r="105" spans="1:20" ht="17.25">
      <c r="A105" s="3"/>
      <c r="B105" s="150">
        <v>9</v>
      </c>
      <c r="C105" s="97">
        <f>AVERAGE(C106:C113)</f>
        <v>7</v>
      </c>
      <c r="D105" s="97">
        <f t="shared" ref="D105" si="22">AVERAGE(D106:D113)</f>
        <v>5</v>
      </c>
      <c r="E105" s="97">
        <f t="shared" ref="E105" si="23">AVERAGE(E106:E113)</f>
        <v>9</v>
      </c>
      <c r="F105" s="97">
        <f t="shared" ref="F105" si="24">AVERAGE(F106:F113)</f>
        <v>300</v>
      </c>
      <c r="G105" s="97">
        <f t="shared" ref="G105" si="25">AVERAGE(G106:G113)</f>
        <v>250</v>
      </c>
      <c r="H105" s="97">
        <f t="shared" ref="H105" si="26">AVERAGE(H106:H113)</f>
        <v>350</v>
      </c>
      <c r="I105" s="97">
        <f t="shared" ref="I105" si="27">AVERAGE(I106:I113)</f>
        <v>200</v>
      </c>
      <c r="J105" s="97">
        <f t="shared" ref="J105" si="28">AVERAGE(J106:J113)</f>
        <v>150</v>
      </c>
      <c r="K105" s="97">
        <f t="shared" ref="K105" si="29">AVERAGE(K106:K113)</f>
        <v>250</v>
      </c>
      <c r="L105" s="160"/>
      <c r="M105" s="161"/>
      <c r="N105" s="161"/>
      <c r="O105" s="3"/>
      <c r="P105" s="3"/>
      <c r="Q105" s="3"/>
      <c r="R105" s="143"/>
      <c r="S105" s="146" t="s">
        <v>84</v>
      </c>
      <c r="T105" s="146" t="s">
        <v>241</v>
      </c>
    </row>
    <row r="106" spans="1:20" ht="17.25">
      <c r="A106" s="3"/>
      <c r="B106" s="152">
        <v>1</v>
      </c>
      <c r="C106" s="75">
        <v>7</v>
      </c>
      <c r="D106" s="75">
        <v>5</v>
      </c>
      <c r="E106" s="75">
        <v>9</v>
      </c>
      <c r="F106" s="75">
        <v>300</v>
      </c>
      <c r="G106" s="75">
        <v>250</v>
      </c>
      <c r="H106" s="75">
        <v>350</v>
      </c>
      <c r="I106" s="75">
        <v>200</v>
      </c>
      <c r="J106" s="75">
        <v>150</v>
      </c>
      <c r="K106" s="75">
        <v>250</v>
      </c>
      <c r="L106" s="160"/>
      <c r="M106" s="161"/>
      <c r="N106" s="161"/>
      <c r="O106" s="3"/>
      <c r="P106" s="3"/>
      <c r="Q106" s="3"/>
      <c r="R106" s="143"/>
      <c r="S106" s="146" t="s">
        <v>85</v>
      </c>
      <c r="T106" s="146" t="s">
        <v>224</v>
      </c>
    </row>
    <row r="107" spans="1:20" ht="17.25">
      <c r="A107" s="3"/>
      <c r="B107" s="152">
        <v>2</v>
      </c>
      <c r="C107" s="75">
        <v>7</v>
      </c>
      <c r="D107" s="75">
        <v>5</v>
      </c>
      <c r="E107" s="75">
        <v>9</v>
      </c>
      <c r="F107" s="75">
        <v>300</v>
      </c>
      <c r="G107" s="75">
        <v>250</v>
      </c>
      <c r="H107" s="75">
        <v>350</v>
      </c>
      <c r="I107" s="75">
        <v>200</v>
      </c>
      <c r="J107" s="75">
        <v>150</v>
      </c>
      <c r="K107" s="75">
        <v>250</v>
      </c>
      <c r="L107" s="160"/>
      <c r="M107" s="161"/>
      <c r="N107" s="161"/>
      <c r="O107" s="3"/>
      <c r="P107" s="3"/>
      <c r="Q107" s="3"/>
      <c r="R107" s="143"/>
      <c r="S107" s="146" t="s">
        <v>86</v>
      </c>
      <c r="T107" s="146" t="s">
        <v>242</v>
      </c>
    </row>
    <row r="108" spans="1:20" ht="17.25">
      <c r="A108" s="3"/>
      <c r="B108" s="152">
        <v>3</v>
      </c>
      <c r="C108" s="75">
        <v>7</v>
      </c>
      <c r="D108" s="75">
        <v>5</v>
      </c>
      <c r="E108" s="75">
        <v>9</v>
      </c>
      <c r="F108" s="75">
        <v>300</v>
      </c>
      <c r="G108" s="75">
        <v>250</v>
      </c>
      <c r="H108" s="75">
        <v>350</v>
      </c>
      <c r="I108" s="75">
        <v>200</v>
      </c>
      <c r="J108" s="75">
        <v>150</v>
      </c>
      <c r="K108" s="75">
        <v>250</v>
      </c>
      <c r="L108" s="160"/>
      <c r="M108" s="161"/>
      <c r="N108" s="161"/>
      <c r="O108" s="3"/>
      <c r="P108" s="3"/>
      <c r="Q108" s="3"/>
      <c r="R108" s="143"/>
      <c r="S108" s="146" t="s">
        <v>87</v>
      </c>
      <c r="T108" s="146" t="s">
        <v>243</v>
      </c>
    </row>
    <row r="109" spans="1:20" ht="17.25">
      <c r="A109" s="3"/>
      <c r="B109" s="152">
        <v>4</v>
      </c>
      <c r="C109" s="75">
        <v>7</v>
      </c>
      <c r="D109" s="75">
        <v>5</v>
      </c>
      <c r="E109" s="75">
        <v>9</v>
      </c>
      <c r="F109" s="75">
        <v>300</v>
      </c>
      <c r="G109" s="75">
        <v>250</v>
      </c>
      <c r="H109" s="75">
        <v>350</v>
      </c>
      <c r="I109" s="75">
        <v>200</v>
      </c>
      <c r="J109" s="75">
        <v>150</v>
      </c>
      <c r="K109" s="75">
        <v>250</v>
      </c>
      <c r="L109" s="160"/>
      <c r="M109" s="161"/>
      <c r="N109" s="161"/>
      <c r="O109" s="3"/>
      <c r="P109" s="3"/>
      <c r="Q109" s="3"/>
      <c r="R109" s="143"/>
      <c r="S109" s="146" t="s">
        <v>88</v>
      </c>
      <c r="T109" s="146" t="s">
        <v>244</v>
      </c>
    </row>
    <row r="110" spans="1:20" ht="17.25">
      <c r="A110" s="3"/>
      <c r="B110" s="152">
        <v>5</v>
      </c>
      <c r="C110" s="75">
        <v>7</v>
      </c>
      <c r="D110" s="75">
        <v>5</v>
      </c>
      <c r="E110" s="75">
        <v>9</v>
      </c>
      <c r="F110" s="75">
        <v>300</v>
      </c>
      <c r="G110" s="75">
        <v>250</v>
      </c>
      <c r="H110" s="75">
        <v>350</v>
      </c>
      <c r="I110" s="75">
        <v>200</v>
      </c>
      <c r="J110" s="75">
        <v>150</v>
      </c>
      <c r="K110" s="75">
        <v>250</v>
      </c>
      <c r="L110" s="160"/>
      <c r="M110" s="161"/>
      <c r="N110" s="161"/>
      <c r="O110" s="3"/>
      <c r="P110" s="3"/>
      <c r="Q110" s="3"/>
      <c r="R110" s="143"/>
      <c r="S110" s="146" t="s">
        <v>89</v>
      </c>
      <c r="T110" s="146" t="s">
        <v>245</v>
      </c>
    </row>
    <row r="111" spans="1:20" ht="17.25">
      <c r="A111" s="3"/>
      <c r="B111" s="152">
        <v>6</v>
      </c>
      <c r="C111" s="75">
        <v>7</v>
      </c>
      <c r="D111" s="75">
        <v>5</v>
      </c>
      <c r="E111" s="75">
        <v>9</v>
      </c>
      <c r="F111" s="75">
        <v>300</v>
      </c>
      <c r="G111" s="75">
        <v>250</v>
      </c>
      <c r="H111" s="75">
        <v>350</v>
      </c>
      <c r="I111" s="75">
        <v>200</v>
      </c>
      <c r="J111" s="75">
        <v>150</v>
      </c>
      <c r="K111" s="75">
        <v>250</v>
      </c>
      <c r="L111" s="160"/>
      <c r="M111" s="161"/>
      <c r="N111" s="161"/>
      <c r="O111" s="3"/>
      <c r="P111" s="3"/>
      <c r="Q111" s="3"/>
      <c r="R111" s="143"/>
      <c r="S111" s="146" t="s">
        <v>90</v>
      </c>
      <c r="T111" s="146" t="s">
        <v>246</v>
      </c>
    </row>
    <row r="112" spans="1:20" ht="17.25">
      <c r="A112" s="3"/>
      <c r="B112" s="152">
        <v>7</v>
      </c>
      <c r="C112" s="75">
        <v>7</v>
      </c>
      <c r="D112" s="75">
        <v>5</v>
      </c>
      <c r="E112" s="75">
        <v>9</v>
      </c>
      <c r="F112" s="75">
        <v>300</v>
      </c>
      <c r="G112" s="75">
        <v>250</v>
      </c>
      <c r="H112" s="75">
        <v>350</v>
      </c>
      <c r="I112" s="75">
        <v>200</v>
      </c>
      <c r="J112" s="75">
        <v>150</v>
      </c>
      <c r="K112" s="75">
        <v>250</v>
      </c>
      <c r="L112" s="160"/>
      <c r="M112" s="161"/>
      <c r="N112" s="161"/>
      <c r="O112" s="3"/>
      <c r="P112" s="3"/>
      <c r="Q112" s="3"/>
      <c r="R112" s="143"/>
      <c r="S112" s="146" t="s">
        <v>91</v>
      </c>
      <c r="T112" s="146" t="s">
        <v>247</v>
      </c>
    </row>
    <row r="113" spans="1:20" ht="17.25">
      <c r="A113" s="3"/>
      <c r="B113" s="152">
        <v>8</v>
      </c>
      <c r="C113" s="75">
        <v>7</v>
      </c>
      <c r="D113" s="75">
        <v>5</v>
      </c>
      <c r="E113" s="75">
        <v>9</v>
      </c>
      <c r="F113" s="75">
        <v>300</v>
      </c>
      <c r="G113" s="75">
        <v>250</v>
      </c>
      <c r="H113" s="75">
        <v>350</v>
      </c>
      <c r="I113" s="75">
        <v>200</v>
      </c>
      <c r="J113" s="75">
        <v>150</v>
      </c>
      <c r="K113" s="75">
        <v>250</v>
      </c>
      <c r="L113" s="160"/>
      <c r="M113" s="161"/>
      <c r="N113" s="161"/>
      <c r="O113" s="3"/>
      <c r="P113" s="3"/>
      <c r="Q113" s="3"/>
      <c r="R113" s="143"/>
      <c r="S113" s="146" t="s">
        <v>92</v>
      </c>
      <c r="T113" s="146" t="s">
        <v>219</v>
      </c>
    </row>
    <row r="114" spans="1:20">
      <c r="A114" s="3"/>
      <c r="B114" s="3"/>
      <c r="C114" s="3"/>
      <c r="D114" s="3"/>
      <c r="E114" s="3"/>
      <c r="F114" s="3"/>
      <c r="G114" s="3"/>
      <c r="H114" s="3"/>
      <c r="I114" s="3"/>
      <c r="J114" s="3"/>
      <c r="K114" s="3"/>
      <c r="L114" s="3"/>
      <c r="M114" s="3"/>
      <c r="N114" s="3"/>
      <c r="O114" s="3"/>
      <c r="P114" s="3"/>
      <c r="Q114" s="3"/>
      <c r="R114" s="143"/>
      <c r="S114" s="146" t="s">
        <v>93</v>
      </c>
      <c r="T114" s="146" t="s">
        <v>248</v>
      </c>
    </row>
    <row r="115" spans="1:20" ht="17.25">
      <c r="A115" s="3"/>
      <c r="B115" s="151" t="s">
        <v>553</v>
      </c>
      <c r="C115" s="136" t="s">
        <v>455</v>
      </c>
      <c r="D115" s="137" t="s">
        <v>5</v>
      </c>
      <c r="E115" s="137" t="s">
        <v>6</v>
      </c>
      <c r="F115" s="136" t="s">
        <v>456</v>
      </c>
      <c r="G115" s="138" t="s">
        <v>5</v>
      </c>
      <c r="H115" s="138" t="s">
        <v>6</v>
      </c>
      <c r="I115" s="136" t="s">
        <v>457</v>
      </c>
      <c r="J115" s="138" t="s">
        <v>5</v>
      </c>
      <c r="K115" s="138" t="s">
        <v>6</v>
      </c>
      <c r="L115" s="162" t="s">
        <v>528</v>
      </c>
      <c r="M115" s="162"/>
      <c r="N115" s="162"/>
      <c r="O115" s="3"/>
      <c r="P115" s="3"/>
      <c r="Q115" s="3"/>
      <c r="R115" s="143"/>
      <c r="S115" s="146" t="s">
        <v>249</v>
      </c>
      <c r="T115" s="146" t="s">
        <v>250</v>
      </c>
    </row>
    <row r="116" spans="1:20" ht="17.25">
      <c r="A116" s="3"/>
      <c r="B116" s="150">
        <v>9</v>
      </c>
      <c r="C116" s="97">
        <f t="shared" ref="C116:K116" si="30">AVERAGE(C117:C124)</f>
        <v>150</v>
      </c>
      <c r="D116" s="97">
        <f t="shared" si="30"/>
        <v>100</v>
      </c>
      <c r="E116" s="97">
        <f t="shared" si="30"/>
        <v>200</v>
      </c>
      <c r="F116" s="97">
        <f t="shared" si="30"/>
        <v>100</v>
      </c>
      <c r="G116" s="97">
        <f t="shared" si="30"/>
        <v>80</v>
      </c>
      <c r="H116" s="97">
        <f t="shared" si="30"/>
        <v>120</v>
      </c>
      <c r="I116" s="97">
        <f t="shared" si="30"/>
        <v>900</v>
      </c>
      <c r="J116" s="97">
        <f t="shared" si="30"/>
        <v>800</v>
      </c>
      <c r="K116" s="97">
        <f t="shared" si="30"/>
        <v>1000</v>
      </c>
      <c r="L116" s="160"/>
      <c r="M116" s="161"/>
      <c r="N116" s="161"/>
      <c r="O116" s="3"/>
      <c r="P116" s="3"/>
      <c r="Q116" s="3"/>
      <c r="R116" s="143"/>
      <c r="S116" s="146" t="s">
        <v>94</v>
      </c>
      <c r="T116" s="146" t="s">
        <v>250</v>
      </c>
    </row>
    <row r="117" spans="1:20" ht="17.25">
      <c r="A117" s="3"/>
      <c r="B117" s="152">
        <v>1</v>
      </c>
      <c r="C117" s="75">
        <v>150</v>
      </c>
      <c r="D117" s="75">
        <v>100</v>
      </c>
      <c r="E117" s="75">
        <v>200</v>
      </c>
      <c r="F117" s="75">
        <v>100</v>
      </c>
      <c r="G117" s="75">
        <v>80</v>
      </c>
      <c r="H117" s="75">
        <v>120</v>
      </c>
      <c r="I117" s="75">
        <v>900</v>
      </c>
      <c r="J117" s="75">
        <v>800</v>
      </c>
      <c r="K117" s="75">
        <v>1000</v>
      </c>
      <c r="L117" s="160"/>
      <c r="M117" s="161"/>
      <c r="N117" s="161"/>
      <c r="O117" s="3"/>
      <c r="P117" s="3"/>
      <c r="Q117" s="3"/>
      <c r="R117" s="143"/>
      <c r="S117" s="146" t="s">
        <v>95</v>
      </c>
      <c r="T117" s="146" t="s">
        <v>251</v>
      </c>
    </row>
    <row r="118" spans="1:20" ht="17.25">
      <c r="A118" s="3"/>
      <c r="B118" s="152">
        <v>2</v>
      </c>
      <c r="C118" s="75">
        <v>150</v>
      </c>
      <c r="D118" s="75">
        <v>100</v>
      </c>
      <c r="E118" s="75">
        <v>200</v>
      </c>
      <c r="F118" s="75">
        <v>100</v>
      </c>
      <c r="G118" s="75">
        <v>80</v>
      </c>
      <c r="H118" s="75">
        <v>120</v>
      </c>
      <c r="I118" s="75">
        <v>900</v>
      </c>
      <c r="J118" s="75">
        <v>800</v>
      </c>
      <c r="K118" s="75">
        <v>1000</v>
      </c>
      <c r="L118" s="160"/>
      <c r="M118" s="161"/>
      <c r="N118" s="161"/>
      <c r="O118" s="3"/>
      <c r="P118" s="3"/>
      <c r="Q118" s="3"/>
      <c r="R118" s="143"/>
      <c r="S118" s="146" t="s">
        <v>96</v>
      </c>
      <c r="T118" s="146" t="s">
        <v>252</v>
      </c>
    </row>
    <row r="119" spans="1:20" ht="17.25">
      <c r="A119" s="3"/>
      <c r="B119" s="152">
        <v>3</v>
      </c>
      <c r="C119" s="75">
        <v>150</v>
      </c>
      <c r="D119" s="75">
        <v>100</v>
      </c>
      <c r="E119" s="75">
        <v>200</v>
      </c>
      <c r="F119" s="75">
        <v>100</v>
      </c>
      <c r="G119" s="75">
        <v>80</v>
      </c>
      <c r="H119" s="75">
        <v>120</v>
      </c>
      <c r="I119" s="75">
        <v>900</v>
      </c>
      <c r="J119" s="75">
        <v>800</v>
      </c>
      <c r="K119" s="75">
        <v>1000</v>
      </c>
      <c r="L119" s="160"/>
      <c r="M119" s="161"/>
      <c r="N119" s="161"/>
      <c r="O119" s="3"/>
      <c r="P119" s="3"/>
      <c r="Q119" s="3"/>
      <c r="R119" s="143"/>
      <c r="S119" s="146" t="s">
        <v>97</v>
      </c>
      <c r="T119" s="146" t="s">
        <v>224</v>
      </c>
    </row>
    <row r="120" spans="1:20" ht="17.25">
      <c r="A120" s="3"/>
      <c r="B120" s="152">
        <v>4</v>
      </c>
      <c r="C120" s="75">
        <v>150</v>
      </c>
      <c r="D120" s="75">
        <v>100</v>
      </c>
      <c r="E120" s="75">
        <v>200</v>
      </c>
      <c r="F120" s="75">
        <v>100</v>
      </c>
      <c r="G120" s="75">
        <v>80</v>
      </c>
      <c r="H120" s="75">
        <v>120</v>
      </c>
      <c r="I120" s="75">
        <v>900</v>
      </c>
      <c r="J120" s="75">
        <v>800</v>
      </c>
      <c r="K120" s="75">
        <v>1000</v>
      </c>
      <c r="L120" s="160"/>
      <c r="M120" s="161"/>
      <c r="N120" s="161"/>
      <c r="O120" s="3"/>
      <c r="P120" s="3"/>
      <c r="Q120" s="3"/>
      <c r="R120" s="143"/>
      <c r="S120" s="146" t="s">
        <v>98</v>
      </c>
      <c r="T120" s="146" t="s">
        <v>253</v>
      </c>
    </row>
    <row r="121" spans="1:20" ht="17.25">
      <c r="A121" s="3"/>
      <c r="B121" s="152">
        <v>5</v>
      </c>
      <c r="C121" s="75">
        <v>150</v>
      </c>
      <c r="D121" s="75">
        <v>100</v>
      </c>
      <c r="E121" s="75">
        <v>200</v>
      </c>
      <c r="F121" s="75">
        <v>100</v>
      </c>
      <c r="G121" s="75">
        <v>80</v>
      </c>
      <c r="H121" s="75">
        <v>120</v>
      </c>
      <c r="I121" s="75">
        <v>900</v>
      </c>
      <c r="J121" s="75">
        <v>800</v>
      </c>
      <c r="K121" s="75">
        <v>1000</v>
      </c>
      <c r="L121" s="160"/>
      <c r="M121" s="161"/>
      <c r="N121" s="161"/>
      <c r="O121" s="3"/>
      <c r="P121" s="3"/>
      <c r="Q121" s="3"/>
      <c r="R121" s="143"/>
      <c r="S121" s="146" t="s">
        <v>99</v>
      </c>
      <c r="T121" s="146" t="s">
        <v>254</v>
      </c>
    </row>
    <row r="122" spans="1:20" ht="17.25">
      <c r="A122" s="3"/>
      <c r="B122" s="152">
        <v>6</v>
      </c>
      <c r="C122" s="75">
        <v>150</v>
      </c>
      <c r="D122" s="75">
        <v>100</v>
      </c>
      <c r="E122" s="75">
        <v>200</v>
      </c>
      <c r="F122" s="75">
        <v>100</v>
      </c>
      <c r="G122" s="75">
        <v>80</v>
      </c>
      <c r="H122" s="75">
        <v>120</v>
      </c>
      <c r="I122" s="75">
        <v>900</v>
      </c>
      <c r="J122" s="75">
        <v>800</v>
      </c>
      <c r="K122" s="75">
        <v>1000</v>
      </c>
      <c r="L122" s="160"/>
      <c r="M122" s="161"/>
      <c r="N122" s="161"/>
      <c r="O122" s="3"/>
      <c r="P122" s="3"/>
      <c r="Q122" s="3"/>
      <c r="R122" s="143"/>
      <c r="S122" s="146" t="s">
        <v>100</v>
      </c>
      <c r="T122" s="146" t="s">
        <v>255</v>
      </c>
    </row>
    <row r="123" spans="1:20" ht="17.25">
      <c r="A123" s="3"/>
      <c r="B123" s="152">
        <v>7</v>
      </c>
      <c r="C123" s="75">
        <v>150</v>
      </c>
      <c r="D123" s="75">
        <v>100</v>
      </c>
      <c r="E123" s="75">
        <v>200</v>
      </c>
      <c r="F123" s="75">
        <v>100</v>
      </c>
      <c r="G123" s="75">
        <v>80</v>
      </c>
      <c r="H123" s="75">
        <v>120</v>
      </c>
      <c r="I123" s="75">
        <v>900</v>
      </c>
      <c r="J123" s="75">
        <v>800</v>
      </c>
      <c r="K123" s="75">
        <v>1000</v>
      </c>
      <c r="L123" s="160"/>
      <c r="M123" s="161"/>
      <c r="N123" s="161"/>
      <c r="O123" s="3"/>
      <c r="P123" s="3"/>
      <c r="Q123" s="3"/>
      <c r="R123" s="143"/>
      <c r="S123" s="146" t="s">
        <v>101</v>
      </c>
      <c r="T123" s="146" t="s">
        <v>256</v>
      </c>
    </row>
    <row r="124" spans="1:20" ht="17.25">
      <c r="A124" s="3"/>
      <c r="B124" s="152">
        <v>8</v>
      </c>
      <c r="C124" s="75">
        <v>150</v>
      </c>
      <c r="D124" s="75">
        <v>100</v>
      </c>
      <c r="E124" s="75">
        <v>200</v>
      </c>
      <c r="F124" s="75">
        <v>100</v>
      </c>
      <c r="G124" s="75">
        <v>80</v>
      </c>
      <c r="H124" s="75">
        <v>120</v>
      </c>
      <c r="I124" s="75">
        <v>900</v>
      </c>
      <c r="J124" s="75">
        <v>800</v>
      </c>
      <c r="K124" s="75">
        <v>1000</v>
      </c>
      <c r="L124" s="160"/>
      <c r="M124" s="161"/>
      <c r="N124" s="161"/>
      <c r="O124" s="3"/>
      <c r="P124" s="3"/>
      <c r="Q124" s="3"/>
      <c r="R124" s="143"/>
      <c r="S124" s="146" t="s">
        <v>102</v>
      </c>
      <c r="T124" s="146" t="s">
        <v>257</v>
      </c>
    </row>
    <row r="125" spans="1:20">
      <c r="A125" s="3"/>
      <c r="B125" s="3"/>
      <c r="C125" s="3"/>
      <c r="D125" s="3"/>
      <c r="E125" s="3"/>
      <c r="F125" s="3"/>
      <c r="G125" s="3"/>
      <c r="H125" s="3"/>
      <c r="I125" s="3"/>
      <c r="J125" s="3"/>
      <c r="K125" s="3"/>
      <c r="L125" s="3"/>
      <c r="M125" s="3"/>
      <c r="N125" s="3"/>
      <c r="O125" s="3"/>
      <c r="P125" s="3"/>
      <c r="Q125" s="3"/>
      <c r="R125" s="143"/>
      <c r="S125" s="146" t="s">
        <v>103</v>
      </c>
      <c r="T125" s="146" t="s">
        <v>258</v>
      </c>
    </row>
    <row r="126" spans="1:20" ht="17.25">
      <c r="A126" s="3"/>
      <c r="B126" s="151" t="s">
        <v>553</v>
      </c>
      <c r="C126" s="136" t="s">
        <v>458</v>
      </c>
      <c r="D126" s="137" t="s">
        <v>5</v>
      </c>
      <c r="E126" s="137" t="s">
        <v>6</v>
      </c>
      <c r="F126" s="136" t="s">
        <v>460</v>
      </c>
      <c r="G126" s="138" t="s">
        <v>5</v>
      </c>
      <c r="H126" s="138" t="s">
        <v>6</v>
      </c>
      <c r="I126" s="136" t="s">
        <v>459</v>
      </c>
      <c r="J126" s="138" t="s">
        <v>5</v>
      </c>
      <c r="K126" s="138" t="s">
        <v>6</v>
      </c>
      <c r="L126" s="162" t="s">
        <v>528</v>
      </c>
      <c r="M126" s="162"/>
      <c r="N126" s="162"/>
      <c r="O126" s="3"/>
      <c r="P126" s="3"/>
      <c r="Q126" s="3"/>
      <c r="R126" s="143"/>
      <c r="S126" s="146" t="s">
        <v>104</v>
      </c>
      <c r="T126" s="146" t="s">
        <v>224</v>
      </c>
    </row>
    <row r="127" spans="1:20" ht="17.25">
      <c r="A127" s="3"/>
      <c r="B127" s="150">
        <v>9</v>
      </c>
      <c r="C127" s="97">
        <f t="shared" ref="C127" si="31">AVERAGE(C128:C135)</f>
        <v>2</v>
      </c>
      <c r="D127" s="97">
        <f t="shared" ref="D127" si="32">AVERAGE(D128:D135)</f>
        <v>1</v>
      </c>
      <c r="E127" s="97">
        <f t="shared" ref="E127" si="33">AVERAGE(E128:E135)</f>
        <v>3</v>
      </c>
      <c r="F127" s="97">
        <f t="shared" ref="F127" si="34">AVERAGE(F128:F135)</f>
        <v>2</v>
      </c>
      <c r="G127" s="97">
        <f t="shared" ref="G127" si="35">AVERAGE(G128:G135)</f>
        <v>1</v>
      </c>
      <c r="H127" s="97">
        <f t="shared" ref="H127" si="36">AVERAGE(H128:H135)</f>
        <v>3</v>
      </c>
      <c r="I127" s="97">
        <f t="shared" ref="I127" si="37">AVERAGE(I128:I135)</f>
        <v>100</v>
      </c>
      <c r="J127" s="97">
        <f t="shared" ref="J127" si="38">AVERAGE(J128:J135)</f>
        <v>80</v>
      </c>
      <c r="K127" s="97">
        <f t="shared" ref="K127" si="39">AVERAGE(K128:K135)</f>
        <v>120</v>
      </c>
      <c r="L127" s="160"/>
      <c r="M127" s="161"/>
      <c r="N127" s="161"/>
      <c r="O127" s="3"/>
      <c r="P127" s="3"/>
      <c r="Q127" s="3"/>
      <c r="R127" s="143"/>
      <c r="S127" s="146" t="s">
        <v>105</v>
      </c>
      <c r="T127" s="146" t="s">
        <v>259</v>
      </c>
    </row>
    <row r="128" spans="1:20" ht="17.25">
      <c r="A128" s="3"/>
      <c r="B128" s="152">
        <v>1</v>
      </c>
      <c r="C128" s="75">
        <v>2</v>
      </c>
      <c r="D128" s="75">
        <v>1</v>
      </c>
      <c r="E128" s="75">
        <v>3</v>
      </c>
      <c r="F128" s="75">
        <v>2</v>
      </c>
      <c r="G128" s="75">
        <v>1</v>
      </c>
      <c r="H128" s="75">
        <v>3</v>
      </c>
      <c r="I128" s="75">
        <v>100</v>
      </c>
      <c r="J128" s="75">
        <v>80</v>
      </c>
      <c r="K128" s="75">
        <v>120</v>
      </c>
      <c r="L128" s="160"/>
      <c r="M128" s="161"/>
      <c r="N128" s="161"/>
      <c r="O128" s="3"/>
      <c r="P128" s="3"/>
      <c r="Q128" s="3"/>
      <c r="R128" s="143"/>
      <c r="S128" s="146" t="s">
        <v>106</v>
      </c>
      <c r="T128" s="146" t="s">
        <v>260</v>
      </c>
    </row>
    <row r="129" spans="1:20" ht="17.25">
      <c r="A129" s="3"/>
      <c r="B129" s="152">
        <v>2</v>
      </c>
      <c r="C129" s="75">
        <v>2</v>
      </c>
      <c r="D129" s="75">
        <v>1</v>
      </c>
      <c r="E129" s="75">
        <v>3</v>
      </c>
      <c r="F129" s="75">
        <v>2</v>
      </c>
      <c r="G129" s="75">
        <v>1</v>
      </c>
      <c r="H129" s="75">
        <v>3</v>
      </c>
      <c r="I129" s="75">
        <v>100</v>
      </c>
      <c r="J129" s="75">
        <v>80</v>
      </c>
      <c r="K129" s="75">
        <v>120</v>
      </c>
      <c r="L129" s="160"/>
      <c r="M129" s="161"/>
      <c r="N129" s="161"/>
      <c r="O129" s="3"/>
      <c r="P129" s="3"/>
      <c r="Q129" s="3"/>
      <c r="R129" s="143"/>
      <c r="S129" s="146" t="s">
        <v>107</v>
      </c>
      <c r="T129" s="146" t="s">
        <v>261</v>
      </c>
    </row>
    <row r="130" spans="1:20" ht="17.25">
      <c r="A130" s="3"/>
      <c r="B130" s="152">
        <v>3</v>
      </c>
      <c r="C130" s="75">
        <v>2</v>
      </c>
      <c r="D130" s="75">
        <v>1</v>
      </c>
      <c r="E130" s="75">
        <v>3</v>
      </c>
      <c r="F130" s="75">
        <v>2</v>
      </c>
      <c r="G130" s="75">
        <v>1</v>
      </c>
      <c r="H130" s="75">
        <v>3</v>
      </c>
      <c r="I130" s="75">
        <v>100</v>
      </c>
      <c r="J130" s="75">
        <v>80</v>
      </c>
      <c r="K130" s="75">
        <v>120</v>
      </c>
      <c r="L130" s="160"/>
      <c r="M130" s="161"/>
      <c r="N130" s="161"/>
      <c r="O130" s="3"/>
      <c r="P130" s="3"/>
      <c r="Q130" s="3"/>
      <c r="R130" s="143"/>
      <c r="S130" s="146" t="s">
        <v>108</v>
      </c>
      <c r="T130" s="146" t="s">
        <v>262</v>
      </c>
    </row>
    <row r="131" spans="1:20" ht="17.25">
      <c r="A131" s="3"/>
      <c r="B131" s="152">
        <v>4</v>
      </c>
      <c r="C131" s="75">
        <v>2</v>
      </c>
      <c r="D131" s="75">
        <v>1</v>
      </c>
      <c r="E131" s="75">
        <v>3</v>
      </c>
      <c r="F131" s="75">
        <v>2</v>
      </c>
      <c r="G131" s="75">
        <v>1</v>
      </c>
      <c r="H131" s="75">
        <v>3</v>
      </c>
      <c r="I131" s="75">
        <v>100</v>
      </c>
      <c r="J131" s="75">
        <v>80</v>
      </c>
      <c r="K131" s="75">
        <v>120</v>
      </c>
      <c r="L131" s="160"/>
      <c r="M131" s="161"/>
      <c r="N131" s="161"/>
      <c r="O131" s="3"/>
      <c r="P131" s="3"/>
      <c r="Q131" s="3"/>
      <c r="R131" s="143"/>
      <c r="S131" s="146" t="s">
        <v>109</v>
      </c>
      <c r="T131" s="146" t="s">
        <v>263</v>
      </c>
    </row>
    <row r="132" spans="1:20" ht="17.25">
      <c r="A132" s="3"/>
      <c r="B132" s="152">
        <v>5</v>
      </c>
      <c r="C132" s="75">
        <v>2</v>
      </c>
      <c r="D132" s="75">
        <v>1</v>
      </c>
      <c r="E132" s="75">
        <v>3</v>
      </c>
      <c r="F132" s="75">
        <v>2</v>
      </c>
      <c r="G132" s="75">
        <v>1</v>
      </c>
      <c r="H132" s="75">
        <v>3</v>
      </c>
      <c r="I132" s="75">
        <v>100</v>
      </c>
      <c r="J132" s="75">
        <v>80</v>
      </c>
      <c r="K132" s="75">
        <v>120</v>
      </c>
      <c r="L132" s="160"/>
      <c r="M132" s="161"/>
      <c r="N132" s="161"/>
      <c r="O132" s="3"/>
      <c r="P132" s="3"/>
      <c r="Q132" s="3"/>
      <c r="R132" s="143"/>
      <c r="S132" s="146" t="s">
        <v>110</v>
      </c>
      <c r="T132" s="146" t="s">
        <v>219</v>
      </c>
    </row>
    <row r="133" spans="1:20" ht="17.25">
      <c r="A133" s="3"/>
      <c r="B133" s="152">
        <v>6</v>
      </c>
      <c r="C133" s="75">
        <v>2</v>
      </c>
      <c r="D133" s="75">
        <v>1</v>
      </c>
      <c r="E133" s="75">
        <v>3</v>
      </c>
      <c r="F133" s="75">
        <v>2</v>
      </c>
      <c r="G133" s="75">
        <v>1</v>
      </c>
      <c r="H133" s="75">
        <v>3</v>
      </c>
      <c r="I133" s="75">
        <v>100</v>
      </c>
      <c r="J133" s="75">
        <v>80</v>
      </c>
      <c r="K133" s="75">
        <v>120</v>
      </c>
      <c r="L133" s="160"/>
      <c r="M133" s="161"/>
      <c r="N133" s="161"/>
      <c r="O133" s="3"/>
      <c r="P133" s="3"/>
      <c r="Q133" s="3"/>
      <c r="R133" s="143"/>
      <c r="S133" s="146" t="s">
        <v>111</v>
      </c>
      <c r="T133" s="146" t="s">
        <v>264</v>
      </c>
    </row>
    <row r="134" spans="1:20" ht="17.25">
      <c r="A134" s="3"/>
      <c r="B134" s="152">
        <v>7</v>
      </c>
      <c r="C134" s="75">
        <v>2</v>
      </c>
      <c r="D134" s="75">
        <v>1</v>
      </c>
      <c r="E134" s="75">
        <v>3</v>
      </c>
      <c r="F134" s="75">
        <v>2</v>
      </c>
      <c r="G134" s="75">
        <v>1</v>
      </c>
      <c r="H134" s="75">
        <v>3</v>
      </c>
      <c r="I134" s="75">
        <v>100</v>
      </c>
      <c r="J134" s="75">
        <v>80</v>
      </c>
      <c r="K134" s="75">
        <v>120</v>
      </c>
      <c r="L134" s="160"/>
      <c r="M134" s="161"/>
      <c r="N134" s="161"/>
      <c r="O134" s="3"/>
      <c r="P134" s="3"/>
      <c r="Q134" s="3"/>
      <c r="R134" s="143"/>
      <c r="S134" s="146" t="s">
        <v>112</v>
      </c>
      <c r="T134" s="146" t="s">
        <v>265</v>
      </c>
    </row>
    <row r="135" spans="1:20" ht="17.25">
      <c r="A135" s="3"/>
      <c r="B135" s="152">
        <v>8</v>
      </c>
      <c r="C135" s="75">
        <v>2</v>
      </c>
      <c r="D135" s="75">
        <v>1</v>
      </c>
      <c r="E135" s="75">
        <v>3</v>
      </c>
      <c r="F135" s="75">
        <v>2</v>
      </c>
      <c r="G135" s="75">
        <v>1</v>
      </c>
      <c r="H135" s="75">
        <v>3</v>
      </c>
      <c r="I135" s="75">
        <v>100</v>
      </c>
      <c r="J135" s="75">
        <v>80</v>
      </c>
      <c r="K135" s="75">
        <v>120</v>
      </c>
      <c r="L135" s="160"/>
      <c r="M135" s="161"/>
      <c r="N135" s="161"/>
      <c r="O135" s="3"/>
      <c r="P135" s="3"/>
      <c r="Q135" s="3"/>
      <c r="R135" s="143"/>
      <c r="S135" s="146" t="s">
        <v>113</v>
      </c>
      <c r="T135" s="146" t="s">
        <v>224</v>
      </c>
    </row>
    <row r="136" spans="1:20">
      <c r="A136" s="3"/>
      <c r="B136" s="3"/>
      <c r="C136" s="3"/>
      <c r="D136" s="3"/>
      <c r="E136" s="3"/>
      <c r="F136" s="3"/>
      <c r="G136" s="3"/>
      <c r="H136" s="3"/>
      <c r="I136" s="3"/>
      <c r="J136" s="3"/>
      <c r="K136" s="3"/>
      <c r="L136" s="3"/>
      <c r="M136" s="3"/>
      <c r="N136" s="3"/>
      <c r="O136" s="3"/>
      <c r="P136" s="3"/>
      <c r="Q136" s="3"/>
      <c r="R136" s="143"/>
      <c r="S136" s="146" t="s">
        <v>114</v>
      </c>
      <c r="T136" s="146" t="s">
        <v>266</v>
      </c>
    </row>
    <row r="137" spans="1:20" ht="17.25">
      <c r="A137" s="3"/>
      <c r="B137" s="151" t="s">
        <v>553</v>
      </c>
      <c r="C137" s="136" t="s">
        <v>461</v>
      </c>
      <c r="D137" s="137" t="s">
        <v>5</v>
      </c>
      <c r="E137" s="137" t="s">
        <v>6</v>
      </c>
      <c r="F137" s="162" t="s">
        <v>528</v>
      </c>
      <c r="G137" s="162"/>
      <c r="H137" s="162"/>
      <c r="I137" s="162"/>
      <c r="J137" s="162"/>
      <c r="K137" s="162"/>
      <c r="L137" s="162"/>
      <c r="M137" s="162"/>
      <c r="N137" s="162"/>
      <c r="O137" s="3"/>
      <c r="P137" s="3"/>
      <c r="Q137" s="3"/>
      <c r="R137" s="143"/>
      <c r="S137" s="146" t="s">
        <v>115</v>
      </c>
      <c r="T137" s="146" t="s">
        <v>267</v>
      </c>
    </row>
    <row r="138" spans="1:20" ht="17.25">
      <c r="A138" s="3"/>
      <c r="B138" s="150">
        <v>9</v>
      </c>
      <c r="C138" s="99">
        <f t="shared" ref="C138" si="40">AVERAGE(C139:C146)</f>
        <v>0.5</v>
      </c>
      <c r="D138" s="99">
        <f t="shared" ref="D138" si="41">AVERAGE(D139:D146)</f>
        <v>0.5</v>
      </c>
      <c r="E138" s="99">
        <f t="shared" ref="E138" si="42">AVERAGE(E139:E146)</f>
        <v>1</v>
      </c>
      <c r="F138" s="160"/>
      <c r="G138" s="169"/>
      <c r="H138" s="169"/>
      <c r="I138" s="169"/>
      <c r="J138" s="169"/>
      <c r="K138" s="169"/>
      <c r="L138" s="169"/>
      <c r="M138" s="169"/>
      <c r="N138" s="169"/>
      <c r="O138" s="3"/>
      <c r="P138" s="3"/>
      <c r="Q138" s="3"/>
      <c r="R138" s="143"/>
      <c r="S138" s="146" t="s">
        <v>116</v>
      </c>
      <c r="T138" s="146" t="s">
        <v>268</v>
      </c>
    </row>
    <row r="139" spans="1:20" ht="17.25">
      <c r="A139" s="3"/>
      <c r="B139" s="152">
        <v>1</v>
      </c>
      <c r="C139" s="78">
        <v>0.5</v>
      </c>
      <c r="D139" s="78">
        <v>0.5</v>
      </c>
      <c r="E139" s="78">
        <v>1</v>
      </c>
      <c r="F139" s="160"/>
      <c r="G139" s="169"/>
      <c r="H139" s="169"/>
      <c r="I139" s="169"/>
      <c r="J139" s="169"/>
      <c r="K139" s="169"/>
      <c r="L139" s="169"/>
      <c r="M139" s="169"/>
      <c r="N139" s="169"/>
      <c r="O139" s="3"/>
      <c r="P139" s="3"/>
      <c r="Q139" s="3"/>
      <c r="R139" s="143"/>
      <c r="S139" s="146" t="s">
        <v>117</v>
      </c>
      <c r="T139" s="146" t="s">
        <v>269</v>
      </c>
    </row>
    <row r="140" spans="1:20" ht="17.25">
      <c r="A140" s="3"/>
      <c r="B140" s="152">
        <v>2</v>
      </c>
      <c r="C140" s="78">
        <v>0.5</v>
      </c>
      <c r="D140" s="78">
        <v>0.5</v>
      </c>
      <c r="E140" s="78">
        <v>1</v>
      </c>
      <c r="F140" s="160"/>
      <c r="G140" s="169"/>
      <c r="H140" s="169"/>
      <c r="I140" s="169"/>
      <c r="J140" s="169"/>
      <c r="K140" s="169"/>
      <c r="L140" s="169"/>
      <c r="M140" s="169"/>
      <c r="N140" s="169"/>
      <c r="O140" s="3"/>
      <c r="P140" s="3"/>
      <c r="Q140" s="3"/>
      <c r="R140" s="143"/>
      <c r="S140" s="146" t="s">
        <v>118</v>
      </c>
      <c r="T140" s="146" t="s">
        <v>270</v>
      </c>
    </row>
    <row r="141" spans="1:20" ht="17.25">
      <c r="A141" s="3"/>
      <c r="B141" s="152">
        <v>3</v>
      </c>
      <c r="C141" s="78">
        <v>0.5</v>
      </c>
      <c r="D141" s="78">
        <v>0.5</v>
      </c>
      <c r="E141" s="78">
        <v>1</v>
      </c>
      <c r="F141" s="160"/>
      <c r="G141" s="169"/>
      <c r="H141" s="169"/>
      <c r="I141" s="169"/>
      <c r="J141" s="169"/>
      <c r="K141" s="169"/>
      <c r="L141" s="169"/>
      <c r="M141" s="169"/>
      <c r="N141" s="169"/>
      <c r="O141" s="3"/>
      <c r="P141" s="3"/>
      <c r="Q141" s="3"/>
      <c r="R141" s="143"/>
      <c r="S141" s="146" t="s">
        <v>119</v>
      </c>
      <c r="T141" s="146" t="s">
        <v>271</v>
      </c>
    </row>
    <row r="142" spans="1:20" ht="17.25">
      <c r="A142" s="3"/>
      <c r="B142" s="152">
        <v>4</v>
      </c>
      <c r="C142" s="78">
        <v>0.5</v>
      </c>
      <c r="D142" s="78">
        <v>0.5</v>
      </c>
      <c r="E142" s="78">
        <v>1</v>
      </c>
      <c r="F142" s="160"/>
      <c r="G142" s="169"/>
      <c r="H142" s="169"/>
      <c r="I142" s="169"/>
      <c r="J142" s="169"/>
      <c r="K142" s="169"/>
      <c r="L142" s="169"/>
      <c r="M142" s="169"/>
      <c r="N142" s="169"/>
      <c r="O142" s="3"/>
      <c r="P142" s="3"/>
      <c r="Q142" s="3"/>
      <c r="R142" s="143"/>
      <c r="S142" s="146" t="s">
        <v>120</v>
      </c>
      <c r="T142" s="146" t="s">
        <v>272</v>
      </c>
    </row>
    <row r="143" spans="1:20" ht="17.25">
      <c r="A143" s="3"/>
      <c r="B143" s="152">
        <v>5</v>
      </c>
      <c r="C143" s="78">
        <v>0.5</v>
      </c>
      <c r="D143" s="78">
        <v>0.5</v>
      </c>
      <c r="E143" s="78">
        <v>1</v>
      </c>
      <c r="F143" s="160"/>
      <c r="G143" s="169"/>
      <c r="H143" s="169"/>
      <c r="I143" s="169"/>
      <c r="J143" s="169"/>
      <c r="K143" s="169"/>
      <c r="L143" s="169"/>
      <c r="M143" s="169"/>
      <c r="N143" s="169"/>
      <c r="O143" s="3"/>
      <c r="P143" s="3"/>
      <c r="Q143" s="3"/>
      <c r="R143" s="143"/>
      <c r="S143" s="146" t="s">
        <v>273</v>
      </c>
      <c r="T143" s="146" t="s">
        <v>274</v>
      </c>
    </row>
    <row r="144" spans="1:20" ht="17.25">
      <c r="A144" s="3"/>
      <c r="B144" s="152">
        <v>6</v>
      </c>
      <c r="C144" s="78">
        <v>0.5</v>
      </c>
      <c r="D144" s="78">
        <v>0.5</v>
      </c>
      <c r="E144" s="78">
        <v>1</v>
      </c>
      <c r="F144" s="160"/>
      <c r="G144" s="169"/>
      <c r="H144" s="169"/>
      <c r="I144" s="169"/>
      <c r="J144" s="169"/>
      <c r="K144" s="169"/>
      <c r="L144" s="169"/>
      <c r="M144" s="169"/>
      <c r="N144" s="169"/>
      <c r="O144" s="3"/>
      <c r="P144" s="3"/>
      <c r="Q144" s="3"/>
      <c r="R144" s="143"/>
      <c r="S144" s="146" t="s">
        <v>121</v>
      </c>
      <c r="T144" s="146" t="s">
        <v>250</v>
      </c>
    </row>
    <row r="145" spans="1:20" ht="17.25">
      <c r="A145" s="3"/>
      <c r="B145" s="152">
        <v>7</v>
      </c>
      <c r="C145" s="78">
        <v>0.5</v>
      </c>
      <c r="D145" s="78">
        <v>0.5</v>
      </c>
      <c r="E145" s="78">
        <v>1</v>
      </c>
      <c r="F145" s="160"/>
      <c r="G145" s="169"/>
      <c r="H145" s="169"/>
      <c r="I145" s="169"/>
      <c r="J145" s="169"/>
      <c r="K145" s="169"/>
      <c r="L145" s="169"/>
      <c r="M145" s="169"/>
      <c r="N145" s="169"/>
      <c r="O145" s="3"/>
      <c r="P145" s="3"/>
      <c r="Q145" s="3"/>
      <c r="R145" s="143"/>
      <c r="S145" s="146" t="s">
        <v>122</v>
      </c>
      <c r="T145" s="146" t="s">
        <v>275</v>
      </c>
    </row>
    <row r="146" spans="1:20" ht="17.25">
      <c r="A146" s="3"/>
      <c r="B146" s="152">
        <v>8</v>
      </c>
      <c r="C146" s="78">
        <v>0.5</v>
      </c>
      <c r="D146" s="78">
        <v>0.5</v>
      </c>
      <c r="E146" s="78">
        <v>1</v>
      </c>
      <c r="F146" s="160"/>
      <c r="G146" s="169"/>
      <c r="H146" s="169"/>
      <c r="I146" s="169"/>
      <c r="J146" s="169"/>
      <c r="K146" s="169"/>
      <c r="L146" s="169"/>
      <c r="M146" s="169"/>
      <c r="N146" s="169"/>
      <c r="O146" s="3"/>
      <c r="P146" s="3"/>
      <c r="Q146" s="3"/>
      <c r="R146" s="143"/>
      <c r="S146" s="146" t="s">
        <v>123</v>
      </c>
      <c r="T146" s="146" t="s">
        <v>276</v>
      </c>
    </row>
    <row r="147" spans="1:20">
      <c r="A147" s="3"/>
      <c r="B147" s="3"/>
      <c r="C147" s="3"/>
      <c r="D147" s="3"/>
      <c r="E147" s="3"/>
      <c r="F147" s="3"/>
      <c r="G147" s="3"/>
      <c r="H147" s="3"/>
      <c r="I147" s="3"/>
      <c r="J147" s="3"/>
      <c r="K147" s="3"/>
      <c r="L147" s="3"/>
      <c r="M147" s="3"/>
      <c r="N147" s="3"/>
      <c r="O147" s="3"/>
      <c r="P147" s="3"/>
      <c r="Q147" s="3"/>
      <c r="R147" s="143"/>
      <c r="S147" s="146" t="s">
        <v>124</v>
      </c>
      <c r="T147" s="146" t="s">
        <v>277</v>
      </c>
    </row>
    <row r="148" spans="1:20" ht="17.25">
      <c r="A148" s="3"/>
      <c r="B148" s="172" t="s">
        <v>436</v>
      </c>
      <c r="C148" s="172"/>
      <c r="D148" s="172"/>
      <c r="E148" s="172"/>
      <c r="F148" s="172"/>
      <c r="G148" s="172"/>
      <c r="H148" s="172"/>
      <c r="I148" s="172"/>
      <c r="J148" s="172"/>
      <c r="K148" s="172"/>
      <c r="L148" s="172"/>
      <c r="M148" s="172"/>
      <c r="N148" s="172"/>
      <c r="O148" s="3"/>
      <c r="P148" s="3"/>
      <c r="Q148" s="3"/>
      <c r="R148" s="143"/>
      <c r="S148" s="146" t="s">
        <v>125</v>
      </c>
      <c r="T148" s="146" t="s">
        <v>278</v>
      </c>
    </row>
    <row r="149" spans="1:20" ht="17.25">
      <c r="A149" s="3"/>
      <c r="B149" s="3"/>
      <c r="C149" s="173" t="s">
        <v>538</v>
      </c>
      <c r="D149" s="174"/>
      <c r="E149" s="175"/>
      <c r="F149" s="173" t="s">
        <v>539</v>
      </c>
      <c r="G149" s="174"/>
      <c r="H149" s="175"/>
      <c r="I149" s="3"/>
      <c r="J149" s="3"/>
      <c r="K149" s="3"/>
      <c r="L149" s="3"/>
      <c r="M149" s="3"/>
      <c r="N149" s="3"/>
      <c r="O149" s="3"/>
      <c r="P149" s="3"/>
      <c r="Q149" s="3"/>
      <c r="R149" s="143"/>
      <c r="S149" s="146" t="s">
        <v>126</v>
      </c>
      <c r="T149" s="146" t="s">
        <v>279</v>
      </c>
    </row>
    <row r="150" spans="1:20" ht="17.25">
      <c r="A150" s="3"/>
      <c r="B150" s="151" t="s">
        <v>553</v>
      </c>
      <c r="C150" s="139" t="s">
        <v>399</v>
      </c>
      <c r="D150" s="137" t="s">
        <v>5</v>
      </c>
      <c r="E150" s="137" t="s">
        <v>6</v>
      </c>
      <c r="F150" s="139" t="s">
        <v>399</v>
      </c>
      <c r="G150" s="138" t="s">
        <v>5</v>
      </c>
      <c r="H150" s="138" t="s">
        <v>6</v>
      </c>
      <c r="I150" s="162" t="s">
        <v>528</v>
      </c>
      <c r="J150" s="162"/>
      <c r="K150" s="162"/>
      <c r="L150" s="162"/>
      <c r="M150" s="162"/>
      <c r="N150" s="162"/>
      <c r="O150" s="3"/>
      <c r="P150" s="3"/>
      <c r="Q150" s="3"/>
      <c r="R150" s="143"/>
      <c r="S150" s="146"/>
      <c r="T150" s="146"/>
    </row>
    <row r="151" spans="1:20" ht="17.25">
      <c r="A151" s="3"/>
      <c r="B151" s="150">
        <v>9</v>
      </c>
      <c r="C151" s="75">
        <v>300</v>
      </c>
      <c r="D151" s="75">
        <v>295</v>
      </c>
      <c r="E151" s="75">
        <v>305</v>
      </c>
      <c r="F151" s="75">
        <v>300</v>
      </c>
      <c r="G151" s="75">
        <v>295</v>
      </c>
      <c r="H151" s="75">
        <v>305</v>
      </c>
      <c r="I151" s="160"/>
      <c r="J151" s="169"/>
      <c r="K151" s="169"/>
      <c r="L151" s="169"/>
      <c r="M151" s="169"/>
      <c r="N151" s="169"/>
      <c r="O151" s="3"/>
      <c r="P151" s="3"/>
      <c r="Q151" s="3"/>
      <c r="R151" s="143"/>
      <c r="S151" s="146" t="s">
        <v>127</v>
      </c>
      <c r="T151" s="146" t="s">
        <v>280</v>
      </c>
    </row>
    <row r="152" spans="1:20" ht="17.25">
      <c r="A152" s="3"/>
      <c r="B152" s="152">
        <v>1</v>
      </c>
      <c r="C152" s="75">
        <v>0</v>
      </c>
      <c r="D152" s="75">
        <v>0</v>
      </c>
      <c r="E152" s="75">
        <v>0</v>
      </c>
      <c r="F152" s="75">
        <v>300</v>
      </c>
      <c r="G152" s="75">
        <v>295</v>
      </c>
      <c r="H152" s="75">
        <v>305</v>
      </c>
      <c r="I152" s="160"/>
      <c r="J152" s="169"/>
      <c r="K152" s="169"/>
      <c r="L152" s="169"/>
      <c r="M152" s="169"/>
      <c r="N152" s="169"/>
      <c r="O152" s="3"/>
      <c r="P152" s="3"/>
      <c r="Q152" s="3"/>
      <c r="R152" s="143"/>
      <c r="S152" s="146" t="s">
        <v>128</v>
      </c>
      <c r="T152" s="146" t="s">
        <v>281</v>
      </c>
    </row>
    <row r="153" spans="1:20" ht="17.25">
      <c r="A153" s="3"/>
      <c r="B153" s="152">
        <v>2</v>
      </c>
      <c r="C153" s="75">
        <v>0</v>
      </c>
      <c r="D153" s="75">
        <v>0</v>
      </c>
      <c r="E153" s="75">
        <v>0</v>
      </c>
      <c r="F153" s="75">
        <v>300</v>
      </c>
      <c r="G153" s="75">
        <v>295</v>
      </c>
      <c r="H153" s="75">
        <v>305</v>
      </c>
      <c r="I153" s="160"/>
      <c r="J153" s="169"/>
      <c r="K153" s="169"/>
      <c r="L153" s="169"/>
      <c r="M153" s="169"/>
      <c r="N153" s="169"/>
      <c r="O153" s="3"/>
      <c r="P153" s="3"/>
      <c r="Q153" s="3"/>
      <c r="R153" s="143"/>
      <c r="S153" s="146" t="s">
        <v>129</v>
      </c>
      <c r="T153" s="146" t="s">
        <v>282</v>
      </c>
    </row>
    <row r="154" spans="1:20" ht="17.25">
      <c r="A154" s="3"/>
      <c r="B154" s="152">
        <v>3</v>
      </c>
      <c r="C154" s="75">
        <v>0</v>
      </c>
      <c r="D154" s="75">
        <v>0</v>
      </c>
      <c r="E154" s="75">
        <v>0</v>
      </c>
      <c r="F154" s="75">
        <v>300</v>
      </c>
      <c r="G154" s="75">
        <v>295</v>
      </c>
      <c r="H154" s="75">
        <v>305</v>
      </c>
      <c r="I154" s="160"/>
      <c r="J154" s="169"/>
      <c r="K154" s="169"/>
      <c r="L154" s="169"/>
      <c r="M154" s="169"/>
      <c r="N154" s="169"/>
      <c r="O154" s="3"/>
      <c r="P154" s="3"/>
      <c r="Q154" s="3"/>
      <c r="R154" s="143"/>
      <c r="S154" s="146" t="s">
        <v>130</v>
      </c>
      <c r="T154" s="146" t="s">
        <v>222</v>
      </c>
    </row>
    <row r="155" spans="1:20" ht="17.25">
      <c r="A155" s="3"/>
      <c r="B155" s="152">
        <v>4</v>
      </c>
      <c r="C155" s="75">
        <v>0</v>
      </c>
      <c r="D155" s="75">
        <v>0</v>
      </c>
      <c r="E155" s="75">
        <v>0</v>
      </c>
      <c r="F155" s="75">
        <v>300</v>
      </c>
      <c r="G155" s="75">
        <v>295</v>
      </c>
      <c r="H155" s="75">
        <v>305</v>
      </c>
      <c r="I155" s="160"/>
      <c r="J155" s="169"/>
      <c r="K155" s="169"/>
      <c r="L155" s="169"/>
      <c r="M155" s="169"/>
      <c r="N155" s="169"/>
      <c r="O155" s="3"/>
      <c r="P155" s="3"/>
      <c r="Q155" s="3"/>
      <c r="R155" s="143"/>
      <c r="S155" s="146" t="s">
        <v>283</v>
      </c>
      <c r="T155" s="146" t="s">
        <v>284</v>
      </c>
    </row>
    <row r="156" spans="1:20" ht="17.25">
      <c r="A156" s="3"/>
      <c r="B156" s="152">
        <v>5</v>
      </c>
      <c r="C156" s="75">
        <v>0</v>
      </c>
      <c r="D156" s="75">
        <v>0</v>
      </c>
      <c r="E156" s="75">
        <v>0</v>
      </c>
      <c r="F156" s="75">
        <v>300</v>
      </c>
      <c r="G156" s="75">
        <v>295</v>
      </c>
      <c r="H156" s="75">
        <v>305</v>
      </c>
      <c r="I156" s="160"/>
      <c r="J156" s="169"/>
      <c r="K156" s="169"/>
      <c r="L156" s="169"/>
      <c r="M156" s="169"/>
      <c r="N156" s="169"/>
      <c r="O156" s="3"/>
      <c r="P156" s="3"/>
      <c r="Q156" s="3"/>
      <c r="R156" s="143"/>
      <c r="S156" s="146" t="s">
        <v>285</v>
      </c>
      <c r="T156" s="146" t="s">
        <v>284</v>
      </c>
    </row>
    <row r="157" spans="1:20" ht="17.25">
      <c r="A157" s="3"/>
      <c r="B157" s="152">
        <v>6</v>
      </c>
      <c r="C157" s="75">
        <v>300</v>
      </c>
      <c r="D157" s="75">
        <v>295</v>
      </c>
      <c r="E157" s="75">
        <v>305</v>
      </c>
      <c r="F157" s="75">
        <v>300</v>
      </c>
      <c r="G157" s="75">
        <v>295</v>
      </c>
      <c r="H157" s="75">
        <v>305</v>
      </c>
      <c r="I157" s="160"/>
      <c r="J157" s="169"/>
      <c r="K157" s="169"/>
      <c r="L157" s="169"/>
      <c r="M157" s="169"/>
      <c r="N157" s="169"/>
      <c r="O157" s="3"/>
      <c r="P157" s="3"/>
      <c r="Q157" s="3"/>
      <c r="R157" s="143"/>
      <c r="S157" s="146" t="s">
        <v>131</v>
      </c>
      <c r="T157" s="146" t="s">
        <v>286</v>
      </c>
    </row>
    <row r="158" spans="1:20" ht="17.25">
      <c r="A158" s="3"/>
      <c r="B158" s="152">
        <v>7</v>
      </c>
      <c r="C158" s="75">
        <v>300</v>
      </c>
      <c r="D158" s="75">
        <v>295</v>
      </c>
      <c r="E158" s="75">
        <v>305</v>
      </c>
      <c r="F158" s="75">
        <v>300</v>
      </c>
      <c r="G158" s="75">
        <v>295</v>
      </c>
      <c r="H158" s="75">
        <v>305</v>
      </c>
      <c r="I158" s="160"/>
      <c r="J158" s="169"/>
      <c r="K158" s="169"/>
      <c r="L158" s="169"/>
      <c r="M158" s="169"/>
      <c r="N158" s="169"/>
      <c r="O158" s="3"/>
      <c r="P158" s="3"/>
      <c r="Q158" s="3"/>
      <c r="R158" s="143"/>
      <c r="S158" s="146" t="s">
        <v>132</v>
      </c>
      <c r="T158" s="146" t="s">
        <v>287</v>
      </c>
    </row>
    <row r="159" spans="1:20" ht="17.25">
      <c r="A159" s="3"/>
      <c r="B159" s="152">
        <v>8</v>
      </c>
      <c r="C159" s="75">
        <v>0</v>
      </c>
      <c r="D159" s="75">
        <v>0</v>
      </c>
      <c r="E159" s="75">
        <v>0</v>
      </c>
      <c r="F159" s="75">
        <v>300</v>
      </c>
      <c r="G159" s="75">
        <v>295</v>
      </c>
      <c r="H159" s="75">
        <v>305</v>
      </c>
      <c r="I159" s="160"/>
      <c r="J159" s="169"/>
      <c r="K159" s="169"/>
      <c r="L159" s="169"/>
      <c r="M159" s="169"/>
      <c r="N159" s="169"/>
      <c r="O159" s="3"/>
      <c r="P159" s="3"/>
      <c r="Q159" s="3"/>
      <c r="R159" s="143"/>
      <c r="S159" s="146" t="s">
        <v>288</v>
      </c>
      <c r="T159" s="146" t="s">
        <v>289</v>
      </c>
    </row>
    <row r="160" spans="1:20">
      <c r="A160" s="3"/>
      <c r="B160" s="3"/>
      <c r="C160" s="3"/>
      <c r="D160" s="3"/>
      <c r="E160" s="3"/>
      <c r="F160" s="3"/>
      <c r="G160" s="3"/>
      <c r="H160" s="3"/>
      <c r="I160" s="3"/>
      <c r="J160" s="3"/>
      <c r="K160" s="3"/>
      <c r="L160" s="117"/>
      <c r="M160" s="117"/>
      <c r="N160" s="3"/>
      <c r="O160" s="3"/>
      <c r="P160" s="3"/>
      <c r="Q160" s="3"/>
      <c r="R160" s="143"/>
      <c r="S160" s="146" t="s">
        <v>133</v>
      </c>
      <c r="T160" s="146" t="s">
        <v>290</v>
      </c>
    </row>
    <row r="161" spans="1:20" ht="17.25">
      <c r="A161" s="3"/>
      <c r="B161" s="172" t="s">
        <v>437</v>
      </c>
      <c r="C161" s="172"/>
      <c r="D161" s="172"/>
      <c r="E161" s="172"/>
      <c r="F161" s="172"/>
      <c r="G161" s="172"/>
      <c r="H161" s="172"/>
      <c r="I161" s="172"/>
      <c r="J161" s="172"/>
      <c r="K161" s="172"/>
      <c r="L161" s="172"/>
      <c r="M161" s="172"/>
      <c r="N161" s="172"/>
      <c r="O161" s="3"/>
      <c r="P161" s="3"/>
      <c r="Q161" s="3"/>
      <c r="R161" s="143"/>
      <c r="S161" s="146" t="s">
        <v>134</v>
      </c>
      <c r="T161" s="146" t="s">
        <v>291</v>
      </c>
    </row>
    <row r="162" spans="1:20" ht="17.25">
      <c r="A162" s="3"/>
      <c r="B162" s="151" t="s">
        <v>553</v>
      </c>
      <c r="C162" s="136" t="str">
        <f>B27</f>
        <v>Proprotion of caregiver 1</v>
      </c>
      <c r="D162" s="137" t="s">
        <v>5</v>
      </c>
      <c r="E162" s="137" t="s">
        <v>6</v>
      </c>
      <c r="F162" s="136" t="s">
        <v>469</v>
      </c>
      <c r="G162" s="138" t="s">
        <v>5</v>
      </c>
      <c r="H162" s="138" t="s">
        <v>6</v>
      </c>
      <c r="I162" s="136" t="s">
        <v>470</v>
      </c>
      <c r="J162" s="138" t="s">
        <v>5</v>
      </c>
      <c r="K162" s="138" t="s">
        <v>6</v>
      </c>
      <c r="L162" s="162" t="s">
        <v>528</v>
      </c>
      <c r="M162" s="162"/>
      <c r="N162" s="162"/>
      <c r="O162" s="3"/>
      <c r="P162" s="3"/>
      <c r="Q162" s="3"/>
      <c r="R162" s="143"/>
      <c r="S162" s="146" t="s">
        <v>135</v>
      </c>
      <c r="T162" s="146" t="s">
        <v>292</v>
      </c>
    </row>
    <row r="163" spans="1:20" ht="17.25">
      <c r="A163" s="3"/>
      <c r="B163" s="150">
        <v>9</v>
      </c>
      <c r="C163" s="140">
        <f t="shared" ref="C163" si="43">AVERAGE(C164:C171)</f>
        <v>1</v>
      </c>
      <c r="D163" s="140">
        <f t="shared" ref="D163" si="44">AVERAGE(D164:D171)</f>
        <v>0.95000000000000007</v>
      </c>
      <c r="E163" s="140">
        <f t="shared" ref="E163" si="45">AVERAGE(E164:E171)</f>
        <v>1</v>
      </c>
      <c r="F163" s="141">
        <v>30</v>
      </c>
      <c r="G163" s="141">
        <v>27</v>
      </c>
      <c r="H163" s="141">
        <v>33</v>
      </c>
      <c r="I163" s="142">
        <v>55</v>
      </c>
      <c r="J163" s="142">
        <v>53</v>
      </c>
      <c r="K163" s="142">
        <v>57</v>
      </c>
      <c r="L163" s="170"/>
      <c r="M163" s="171"/>
      <c r="N163" s="171"/>
      <c r="O163" s="3"/>
      <c r="P163" s="3"/>
      <c r="Q163" s="3"/>
      <c r="R163" s="143"/>
      <c r="S163" s="146" t="s">
        <v>136</v>
      </c>
      <c r="T163" s="146" t="s">
        <v>293</v>
      </c>
    </row>
    <row r="164" spans="1:20" ht="17.25">
      <c r="A164" s="3"/>
      <c r="B164" s="152">
        <v>1</v>
      </c>
      <c r="C164" s="140">
        <v>1</v>
      </c>
      <c r="D164" s="140">
        <v>0.95</v>
      </c>
      <c r="E164" s="140">
        <v>1</v>
      </c>
      <c r="F164" s="141">
        <v>0.3</v>
      </c>
      <c r="G164" s="141">
        <v>0.2</v>
      </c>
      <c r="H164" s="141">
        <v>0.4</v>
      </c>
      <c r="I164" s="142">
        <v>55</v>
      </c>
      <c r="J164" s="142">
        <v>53</v>
      </c>
      <c r="K164" s="142">
        <v>57</v>
      </c>
      <c r="L164" s="170"/>
      <c r="M164" s="171"/>
      <c r="N164" s="171"/>
      <c r="O164" s="3"/>
      <c r="P164" s="3"/>
      <c r="Q164" s="3"/>
      <c r="R164" s="143"/>
      <c r="S164" s="146" t="s">
        <v>294</v>
      </c>
      <c r="T164" s="146" t="s">
        <v>295</v>
      </c>
    </row>
    <row r="165" spans="1:20" ht="17.25">
      <c r="A165" s="3"/>
      <c r="B165" s="152">
        <v>2</v>
      </c>
      <c r="C165" s="140">
        <v>1</v>
      </c>
      <c r="D165" s="140">
        <v>0.95</v>
      </c>
      <c r="E165" s="140">
        <v>1</v>
      </c>
      <c r="F165" s="141">
        <v>0.7</v>
      </c>
      <c r="G165" s="141">
        <v>0.6</v>
      </c>
      <c r="H165" s="141">
        <v>0.8</v>
      </c>
      <c r="I165" s="142">
        <v>55</v>
      </c>
      <c r="J165" s="142">
        <v>53</v>
      </c>
      <c r="K165" s="142">
        <v>57</v>
      </c>
      <c r="L165" s="170"/>
      <c r="M165" s="171"/>
      <c r="N165" s="171"/>
      <c r="O165" s="3"/>
      <c r="P165" s="3"/>
      <c r="Q165" s="3"/>
      <c r="R165" s="143"/>
      <c r="S165" s="146" t="s">
        <v>296</v>
      </c>
      <c r="T165" s="146" t="s">
        <v>297</v>
      </c>
    </row>
    <row r="166" spans="1:20" ht="17.25">
      <c r="A166" s="3"/>
      <c r="B166" s="152">
        <v>3</v>
      </c>
      <c r="C166" s="140">
        <v>1</v>
      </c>
      <c r="D166" s="140">
        <v>0.95</v>
      </c>
      <c r="E166" s="140">
        <v>1</v>
      </c>
      <c r="F166" s="141">
        <v>1.5</v>
      </c>
      <c r="G166" s="141">
        <v>1.4</v>
      </c>
      <c r="H166" s="141">
        <v>1.6</v>
      </c>
      <c r="I166" s="142">
        <v>55</v>
      </c>
      <c r="J166" s="142">
        <v>53</v>
      </c>
      <c r="K166" s="142">
        <v>57</v>
      </c>
      <c r="L166" s="170"/>
      <c r="M166" s="171"/>
      <c r="N166" s="171"/>
      <c r="O166" s="3"/>
      <c r="P166" s="3"/>
      <c r="Q166" s="3"/>
      <c r="R166" s="143"/>
      <c r="S166" s="146" t="s">
        <v>137</v>
      </c>
      <c r="T166" s="146" t="s">
        <v>298</v>
      </c>
    </row>
    <row r="167" spans="1:20" ht="17.25">
      <c r="A167" s="3"/>
      <c r="B167" s="152">
        <v>4</v>
      </c>
      <c r="C167" s="140">
        <v>1</v>
      </c>
      <c r="D167" s="140">
        <v>0.95</v>
      </c>
      <c r="E167" s="140">
        <v>1</v>
      </c>
      <c r="F167" s="141">
        <v>3</v>
      </c>
      <c r="G167" s="141">
        <v>2</v>
      </c>
      <c r="H167" s="141">
        <v>4</v>
      </c>
      <c r="I167" s="142">
        <v>55</v>
      </c>
      <c r="J167" s="142">
        <v>53</v>
      </c>
      <c r="K167" s="142">
        <v>57</v>
      </c>
      <c r="L167" s="170"/>
      <c r="M167" s="171"/>
      <c r="N167" s="171"/>
      <c r="O167" s="3"/>
      <c r="P167" s="3"/>
      <c r="Q167" s="3"/>
      <c r="R167" s="143"/>
      <c r="S167" s="146" t="s">
        <v>138</v>
      </c>
      <c r="T167" s="146" t="s">
        <v>299</v>
      </c>
    </row>
    <row r="168" spans="1:20" ht="17.25">
      <c r="A168" s="3"/>
      <c r="B168" s="152">
        <v>5</v>
      </c>
      <c r="C168" s="140">
        <v>1</v>
      </c>
      <c r="D168" s="140">
        <v>0.95</v>
      </c>
      <c r="E168" s="140">
        <v>1</v>
      </c>
      <c r="F168" s="141">
        <v>9</v>
      </c>
      <c r="G168" s="141">
        <v>8</v>
      </c>
      <c r="H168" s="141">
        <v>10</v>
      </c>
      <c r="I168" s="142">
        <v>55</v>
      </c>
      <c r="J168" s="142">
        <v>53</v>
      </c>
      <c r="K168" s="142">
        <v>57</v>
      </c>
      <c r="L168" s="170"/>
      <c r="M168" s="171"/>
      <c r="N168" s="171"/>
      <c r="O168" s="3"/>
      <c r="P168" s="3"/>
      <c r="Q168" s="3"/>
      <c r="R168" s="143"/>
      <c r="S168" s="146" t="s">
        <v>300</v>
      </c>
      <c r="T168" s="146" t="s">
        <v>301</v>
      </c>
    </row>
    <row r="169" spans="1:20" ht="17.25">
      <c r="A169" s="3"/>
      <c r="B169" s="152">
        <v>6</v>
      </c>
      <c r="C169" s="140">
        <v>1</v>
      </c>
      <c r="D169" s="140">
        <v>0.95</v>
      </c>
      <c r="E169" s="140">
        <v>1</v>
      </c>
      <c r="F169" s="141">
        <v>30</v>
      </c>
      <c r="G169" s="141">
        <v>27</v>
      </c>
      <c r="H169" s="141">
        <v>33</v>
      </c>
      <c r="I169" s="142">
        <v>55</v>
      </c>
      <c r="J169" s="142">
        <v>53</v>
      </c>
      <c r="K169" s="142">
        <v>57</v>
      </c>
      <c r="L169" s="170"/>
      <c r="M169" s="171"/>
      <c r="N169" s="171"/>
      <c r="O169" s="3"/>
      <c r="P169" s="3"/>
      <c r="Q169" s="3"/>
      <c r="R169" s="143"/>
      <c r="S169" s="146" t="s">
        <v>139</v>
      </c>
      <c r="T169" s="146" t="s">
        <v>302</v>
      </c>
    </row>
    <row r="170" spans="1:20" ht="17.25">
      <c r="A170" s="3"/>
      <c r="B170" s="152">
        <v>7</v>
      </c>
      <c r="C170" s="140">
        <v>1</v>
      </c>
      <c r="D170" s="140">
        <v>0.95</v>
      </c>
      <c r="E170" s="140">
        <v>1</v>
      </c>
      <c r="F170" s="141">
        <v>55</v>
      </c>
      <c r="G170" s="141">
        <v>52</v>
      </c>
      <c r="H170" s="141">
        <v>58</v>
      </c>
      <c r="I170" s="142">
        <v>55</v>
      </c>
      <c r="J170" s="142">
        <v>53</v>
      </c>
      <c r="K170" s="142">
        <v>57</v>
      </c>
      <c r="L170" s="170"/>
      <c r="M170" s="171"/>
      <c r="N170" s="171"/>
      <c r="O170" s="3"/>
      <c r="P170" s="3"/>
      <c r="Q170" s="3"/>
      <c r="R170" s="143"/>
      <c r="S170" s="146" t="s">
        <v>140</v>
      </c>
      <c r="T170" s="146" t="s">
        <v>303</v>
      </c>
    </row>
    <row r="171" spans="1:20" ht="17.25">
      <c r="A171" s="3"/>
      <c r="B171" s="152">
        <v>8</v>
      </c>
      <c r="C171" s="140">
        <v>1</v>
      </c>
      <c r="D171" s="140">
        <v>0.95</v>
      </c>
      <c r="E171" s="140">
        <v>1</v>
      </c>
      <c r="F171" s="141">
        <v>70</v>
      </c>
      <c r="G171" s="141">
        <v>67</v>
      </c>
      <c r="H171" s="141">
        <v>73</v>
      </c>
      <c r="I171" s="142">
        <v>55</v>
      </c>
      <c r="J171" s="142">
        <v>53</v>
      </c>
      <c r="K171" s="142">
        <v>57</v>
      </c>
      <c r="L171" s="170"/>
      <c r="M171" s="171"/>
      <c r="N171" s="171"/>
      <c r="O171" s="3"/>
      <c r="P171" s="3"/>
      <c r="Q171" s="3"/>
      <c r="R171" s="143"/>
      <c r="S171" s="146" t="s">
        <v>141</v>
      </c>
      <c r="T171" s="146" t="s">
        <v>304</v>
      </c>
    </row>
    <row r="172" spans="1:20">
      <c r="A172" s="3"/>
      <c r="B172" s="3"/>
      <c r="C172" s="3"/>
      <c r="D172" s="3"/>
      <c r="E172" s="3"/>
      <c r="F172" s="3"/>
      <c r="G172" s="3"/>
      <c r="H172" s="3"/>
      <c r="I172" s="3"/>
      <c r="J172" s="3"/>
      <c r="K172" s="3"/>
      <c r="L172" s="3"/>
      <c r="M172" s="3"/>
      <c r="N172" s="3"/>
      <c r="O172" s="3"/>
      <c r="P172" s="3"/>
      <c r="Q172" s="3"/>
      <c r="R172" s="143"/>
      <c r="S172" s="146" t="s">
        <v>142</v>
      </c>
      <c r="T172" s="146" t="s">
        <v>305</v>
      </c>
    </row>
    <row r="173" spans="1:20" ht="17.25">
      <c r="A173" s="3"/>
      <c r="B173" s="151" t="s">
        <v>553</v>
      </c>
      <c r="C173" s="136" t="str">
        <f>B36</f>
        <v>Proprotion of caregiver 2</v>
      </c>
      <c r="D173" s="137" t="s">
        <v>5</v>
      </c>
      <c r="E173" s="137" t="s">
        <v>6</v>
      </c>
      <c r="F173" s="136" t="s">
        <v>472</v>
      </c>
      <c r="G173" s="138" t="s">
        <v>5</v>
      </c>
      <c r="H173" s="138" t="s">
        <v>6</v>
      </c>
      <c r="I173" s="136" t="s">
        <v>473</v>
      </c>
      <c r="J173" s="138" t="s">
        <v>5</v>
      </c>
      <c r="K173" s="138" t="s">
        <v>6</v>
      </c>
      <c r="L173" s="162" t="s">
        <v>528</v>
      </c>
      <c r="M173" s="162"/>
      <c r="N173" s="162"/>
      <c r="O173" s="3"/>
      <c r="P173" s="3"/>
      <c r="Q173" s="3"/>
      <c r="R173" s="143"/>
      <c r="S173" s="146" t="s">
        <v>143</v>
      </c>
      <c r="T173" s="146" t="s">
        <v>224</v>
      </c>
    </row>
    <row r="174" spans="1:20" ht="17.25">
      <c r="A174" s="3"/>
      <c r="B174" s="150">
        <v>9</v>
      </c>
      <c r="C174" s="78">
        <f>AVERAGE(C175:C182)</f>
        <v>0.83124999999999993</v>
      </c>
      <c r="D174" s="78">
        <f t="shared" ref="D174:E174" si="46">AVERAGE(D175:D182)</f>
        <v>0.78125</v>
      </c>
      <c r="E174" s="78">
        <f t="shared" si="46"/>
        <v>0.84999999999999987</v>
      </c>
      <c r="F174" s="100">
        <v>30</v>
      </c>
      <c r="G174" s="100">
        <v>27</v>
      </c>
      <c r="H174" s="100">
        <v>33</v>
      </c>
      <c r="I174" s="75">
        <v>40</v>
      </c>
      <c r="J174" s="75">
        <v>37</v>
      </c>
      <c r="K174" s="75">
        <v>43</v>
      </c>
      <c r="L174" s="160"/>
      <c r="M174" s="161"/>
      <c r="N174" s="161"/>
      <c r="O174" s="3"/>
      <c r="P174" s="3"/>
      <c r="Q174" s="3"/>
      <c r="R174" s="143"/>
      <c r="S174" s="146" t="s">
        <v>144</v>
      </c>
      <c r="T174" s="146" t="s">
        <v>217</v>
      </c>
    </row>
    <row r="175" spans="1:20" ht="17.25">
      <c r="A175" s="3"/>
      <c r="B175" s="152">
        <v>1</v>
      </c>
      <c r="C175" s="78">
        <v>1</v>
      </c>
      <c r="D175" s="78">
        <v>0.95</v>
      </c>
      <c r="E175" s="78">
        <v>1</v>
      </c>
      <c r="F175" s="100">
        <v>0.3</v>
      </c>
      <c r="G175" s="100">
        <v>0.2</v>
      </c>
      <c r="H175" s="100">
        <v>0.4</v>
      </c>
      <c r="I175" s="75">
        <v>40</v>
      </c>
      <c r="J175" s="75">
        <v>37</v>
      </c>
      <c r="K175" s="75">
        <v>43</v>
      </c>
      <c r="L175" s="160"/>
      <c r="M175" s="161"/>
      <c r="N175" s="161"/>
      <c r="O175" s="3"/>
      <c r="P175" s="3"/>
      <c r="Q175" s="3"/>
      <c r="R175" s="143"/>
      <c r="S175" s="146" t="s">
        <v>145</v>
      </c>
      <c r="T175" s="146" t="s">
        <v>306</v>
      </c>
    </row>
    <row r="176" spans="1:20" ht="17.25">
      <c r="A176" s="3"/>
      <c r="B176" s="152">
        <v>2</v>
      </c>
      <c r="C176" s="78">
        <v>1</v>
      </c>
      <c r="D176" s="78">
        <v>0.95</v>
      </c>
      <c r="E176" s="78">
        <v>1</v>
      </c>
      <c r="F176" s="100">
        <v>0.7</v>
      </c>
      <c r="G176" s="100">
        <v>0.6</v>
      </c>
      <c r="H176" s="100">
        <v>0.8</v>
      </c>
      <c r="I176" s="75">
        <v>40</v>
      </c>
      <c r="J176" s="75">
        <v>37</v>
      </c>
      <c r="K176" s="75">
        <v>43</v>
      </c>
      <c r="L176" s="160"/>
      <c r="M176" s="161"/>
      <c r="N176" s="161"/>
      <c r="O176" s="3"/>
      <c r="P176" s="3"/>
      <c r="Q176" s="3"/>
      <c r="R176" s="143"/>
      <c r="S176" s="146" t="s">
        <v>146</v>
      </c>
      <c r="T176" s="146" t="s">
        <v>307</v>
      </c>
    </row>
    <row r="177" spans="1:20" ht="17.25">
      <c r="A177" s="3"/>
      <c r="B177" s="152">
        <v>3</v>
      </c>
      <c r="C177" s="78">
        <v>1</v>
      </c>
      <c r="D177" s="78">
        <v>0.95</v>
      </c>
      <c r="E177" s="78">
        <v>1</v>
      </c>
      <c r="F177" s="100">
        <v>1.5</v>
      </c>
      <c r="G177" s="100">
        <v>1.4</v>
      </c>
      <c r="H177" s="100">
        <v>1.6</v>
      </c>
      <c r="I177" s="75">
        <v>40</v>
      </c>
      <c r="J177" s="75">
        <v>37</v>
      </c>
      <c r="K177" s="75">
        <v>43</v>
      </c>
      <c r="L177" s="160"/>
      <c r="M177" s="161"/>
      <c r="N177" s="161"/>
      <c r="O177" s="3"/>
      <c r="P177" s="3"/>
      <c r="Q177" s="3"/>
      <c r="R177" s="143"/>
      <c r="S177" s="146" t="s">
        <v>147</v>
      </c>
      <c r="T177" s="146" t="s">
        <v>308</v>
      </c>
    </row>
    <row r="178" spans="1:20" ht="17.25">
      <c r="A178" s="3"/>
      <c r="B178" s="152">
        <v>4</v>
      </c>
      <c r="C178" s="78">
        <v>1</v>
      </c>
      <c r="D178" s="78">
        <v>0.95</v>
      </c>
      <c r="E178" s="78">
        <v>1</v>
      </c>
      <c r="F178" s="100">
        <v>3</v>
      </c>
      <c r="G178" s="100">
        <v>2</v>
      </c>
      <c r="H178" s="100">
        <v>4</v>
      </c>
      <c r="I178" s="75">
        <v>40</v>
      </c>
      <c r="J178" s="75">
        <v>37</v>
      </c>
      <c r="K178" s="75">
        <v>43</v>
      </c>
      <c r="L178" s="160"/>
      <c r="M178" s="161"/>
      <c r="N178" s="161"/>
      <c r="O178" s="3"/>
      <c r="P178" s="3"/>
      <c r="Q178" s="3"/>
      <c r="R178" s="143"/>
      <c r="S178" s="146" t="s">
        <v>309</v>
      </c>
      <c r="T178" s="146" t="s">
        <v>310</v>
      </c>
    </row>
    <row r="179" spans="1:20" ht="17.25">
      <c r="A179" s="3"/>
      <c r="B179" s="152">
        <v>5</v>
      </c>
      <c r="C179" s="78">
        <v>1</v>
      </c>
      <c r="D179" s="78">
        <v>0.95</v>
      </c>
      <c r="E179" s="78">
        <v>1</v>
      </c>
      <c r="F179" s="100">
        <v>9</v>
      </c>
      <c r="G179" s="100">
        <v>8</v>
      </c>
      <c r="H179" s="100">
        <v>10</v>
      </c>
      <c r="I179" s="75">
        <v>40</v>
      </c>
      <c r="J179" s="75">
        <v>37</v>
      </c>
      <c r="K179" s="75">
        <v>43</v>
      </c>
      <c r="L179" s="160"/>
      <c r="M179" s="161"/>
      <c r="N179" s="161"/>
      <c r="O179" s="3"/>
      <c r="P179" s="3"/>
      <c r="Q179" s="3"/>
      <c r="R179" s="143"/>
      <c r="S179" s="146" t="s">
        <v>148</v>
      </c>
      <c r="T179" s="146" t="s">
        <v>217</v>
      </c>
    </row>
    <row r="180" spans="1:20" ht="17.25">
      <c r="A180" s="3"/>
      <c r="B180" s="152">
        <v>6</v>
      </c>
      <c r="C180" s="78">
        <v>0.55000000000000004</v>
      </c>
      <c r="D180" s="78">
        <v>0.5</v>
      </c>
      <c r="E180" s="78">
        <v>0.6</v>
      </c>
      <c r="F180" s="75">
        <v>35</v>
      </c>
      <c r="G180" s="75">
        <v>33</v>
      </c>
      <c r="H180" s="75">
        <v>37</v>
      </c>
      <c r="I180" s="75">
        <v>40</v>
      </c>
      <c r="J180" s="75">
        <v>37</v>
      </c>
      <c r="K180" s="75">
        <v>43</v>
      </c>
      <c r="L180" s="160"/>
      <c r="M180" s="161"/>
      <c r="N180" s="161"/>
      <c r="O180" s="3"/>
      <c r="P180" s="3"/>
      <c r="Q180" s="3"/>
      <c r="R180" s="143"/>
      <c r="S180" s="146" t="s">
        <v>149</v>
      </c>
      <c r="T180" s="146" t="s">
        <v>311</v>
      </c>
    </row>
    <row r="181" spans="1:20" ht="17.25">
      <c r="A181" s="3"/>
      <c r="B181" s="152">
        <v>7</v>
      </c>
      <c r="C181" s="78">
        <v>0.55000000000000004</v>
      </c>
      <c r="D181" s="78">
        <v>0.5</v>
      </c>
      <c r="E181" s="78">
        <v>0.6</v>
      </c>
      <c r="F181" s="100">
        <v>55</v>
      </c>
      <c r="G181" s="100">
        <v>52</v>
      </c>
      <c r="H181" s="100">
        <v>58</v>
      </c>
      <c r="I181" s="75">
        <v>40</v>
      </c>
      <c r="J181" s="75">
        <v>37</v>
      </c>
      <c r="K181" s="75">
        <v>43</v>
      </c>
      <c r="L181" s="160"/>
      <c r="M181" s="161"/>
      <c r="N181" s="161"/>
      <c r="O181" s="3"/>
      <c r="P181" s="3"/>
      <c r="Q181" s="3"/>
      <c r="R181" s="143"/>
      <c r="S181" s="146" t="s">
        <v>150</v>
      </c>
      <c r="T181" s="146" t="s">
        <v>217</v>
      </c>
    </row>
    <row r="182" spans="1:20" ht="17.25">
      <c r="A182" s="3"/>
      <c r="B182" s="152">
        <v>8</v>
      </c>
      <c r="C182" s="78">
        <v>0.55000000000000004</v>
      </c>
      <c r="D182" s="78">
        <v>0.5</v>
      </c>
      <c r="E182" s="78">
        <v>0.6</v>
      </c>
      <c r="F182" s="100">
        <v>70</v>
      </c>
      <c r="G182" s="100">
        <v>67</v>
      </c>
      <c r="H182" s="100">
        <v>73</v>
      </c>
      <c r="I182" s="75">
        <v>40</v>
      </c>
      <c r="J182" s="75">
        <v>37</v>
      </c>
      <c r="K182" s="75">
        <v>43</v>
      </c>
      <c r="L182" s="160"/>
      <c r="M182" s="161"/>
      <c r="N182" s="161"/>
      <c r="O182" s="3"/>
      <c r="P182" s="3"/>
      <c r="Q182" s="3"/>
      <c r="R182" s="143"/>
      <c r="S182" s="146" t="s">
        <v>151</v>
      </c>
      <c r="T182" s="146" t="s">
        <v>312</v>
      </c>
    </row>
    <row r="183" spans="1:20">
      <c r="A183" s="3"/>
      <c r="B183" s="3"/>
      <c r="C183" s="3"/>
      <c r="D183" s="3"/>
      <c r="E183" s="3"/>
      <c r="F183" s="3"/>
      <c r="G183" s="3"/>
      <c r="H183" s="3"/>
      <c r="I183" s="3"/>
      <c r="J183" s="3"/>
      <c r="K183" s="3"/>
      <c r="L183" s="3"/>
      <c r="M183" s="3"/>
      <c r="N183" s="3"/>
      <c r="O183" s="3"/>
      <c r="P183" s="3"/>
      <c r="Q183" s="3"/>
      <c r="R183" s="143"/>
      <c r="S183" s="146" t="s">
        <v>152</v>
      </c>
      <c r="T183" s="146" t="s">
        <v>313</v>
      </c>
    </row>
    <row r="184" spans="1:20" ht="17.25">
      <c r="A184" s="3"/>
      <c r="B184" s="151" t="s">
        <v>553</v>
      </c>
      <c r="C184" s="136" t="s">
        <v>474</v>
      </c>
      <c r="D184" s="137" t="s">
        <v>5</v>
      </c>
      <c r="E184" s="137" t="s">
        <v>6</v>
      </c>
      <c r="F184" s="162" t="s">
        <v>528</v>
      </c>
      <c r="G184" s="162"/>
      <c r="H184" s="162"/>
      <c r="I184" s="162"/>
      <c r="J184" s="162"/>
      <c r="K184" s="162"/>
      <c r="L184" s="162"/>
      <c r="M184" s="162"/>
      <c r="N184" s="162"/>
      <c r="O184" s="3"/>
      <c r="P184" s="3"/>
      <c r="Q184" s="3"/>
      <c r="R184" s="143"/>
      <c r="S184" s="146" t="s">
        <v>153</v>
      </c>
      <c r="T184" s="146" t="s">
        <v>314</v>
      </c>
    </row>
    <row r="185" spans="1:20" ht="17.25">
      <c r="A185" s="3"/>
      <c r="B185" s="150">
        <v>9</v>
      </c>
      <c r="C185" s="100">
        <v>30</v>
      </c>
      <c r="D185" s="100">
        <v>29</v>
      </c>
      <c r="E185" s="100">
        <v>31</v>
      </c>
      <c r="F185" s="160"/>
      <c r="G185" s="169"/>
      <c r="H185" s="169"/>
      <c r="I185" s="169"/>
      <c r="J185" s="169"/>
      <c r="K185" s="169"/>
      <c r="L185" s="169"/>
      <c r="M185" s="169"/>
      <c r="N185" s="169"/>
      <c r="O185" s="3"/>
      <c r="P185" s="3"/>
      <c r="Q185" s="3"/>
      <c r="R185" s="143"/>
      <c r="S185" s="146" t="s">
        <v>154</v>
      </c>
      <c r="T185" s="146" t="s">
        <v>315</v>
      </c>
    </row>
    <row r="186" spans="1:20" ht="17.25">
      <c r="A186" s="3"/>
      <c r="B186" s="152">
        <v>1</v>
      </c>
      <c r="C186" s="101" t="s">
        <v>475</v>
      </c>
      <c r="D186" s="101" t="s">
        <v>475</v>
      </c>
      <c r="E186" s="101" t="s">
        <v>475</v>
      </c>
      <c r="F186" s="160"/>
      <c r="G186" s="169"/>
      <c r="H186" s="169"/>
      <c r="I186" s="169"/>
      <c r="J186" s="169"/>
      <c r="K186" s="169"/>
      <c r="L186" s="169"/>
      <c r="M186" s="169"/>
      <c r="N186" s="169"/>
      <c r="O186" s="3"/>
      <c r="P186" s="3"/>
      <c r="Q186" s="3"/>
      <c r="R186" s="143"/>
      <c r="S186" s="146" t="s">
        <v>155</v>
      </c>
      <c r="T186" s="146" t="s">
        <v>222</v>
      </c>
    </row>
    <row r="187" spans="1:20" ht="17.25">
      <c r="A187" s="3"/>
      <c r="B187" s="152">
        <v>2</v>
      </c>
      <c r="C187" s="101" t="s">
        <v>475</v>
      </c>
      <c r="D187" s="101" t="s">
        <v>475</v>
      </c>
      <c r="E187" s="101" t="s">
        <v>475</v>
      </c>
      <c r="F187" s="160"/>
      <c r="G187" s="169"/>
      <c r="H187" s="169"/>
      <c r="I187" s="169"/>
      <c r="J187" s="169"/>
      <c r="K187" s="169"/>
      <c r="L187" s="169"/>
      <c r="M187" s="169"/>
      <c r="N187" s="169"/>
      <c r="O187" s="3"/>
      <c r="P187" s="3"/>
      <c r="Q187" s="3"/>
      <c r="R187" s="143"/>
      <c r="S187" s="146" t="s">
        <v>156</v>
      </c>
      <c r="T187" s="146" t="s">
        <v>316</v>
      </c>
    </row>
    <row r="188" spans="1:20" ht="17.25">
      <c r="A188" s="3"/>
      <c r="B188" s="152">
        <v>3</v>
      </c>
      <c r="C188" s="101" t="s">
        <v>475</v>
      </c>
      <c r="D188" s="101" t="s">
        <v>475</v>
      </c>
      <c r="E188" s="101" t="s">
        <v>475</v>
      </c>
      <c r="F188" s="160"/>
      <c r="G188" s="169"/>
      <c r="H188" s="169"/>
      <c r="I188" s="169"/>
      <c r="J188" s="169"/>
      <c r="K188" s="169"/>
      <c r="L188" s="169"/>
      <c r="M188" s="169"/>
      <c r="N188" s="169"/>
      <c r="O188" s="3"/>
      <c r="P188" s="3"/>
      <c r="Q188" s="3"/>
      <c r="R188" s="143"/>
      <c r="S188" s="146" t="s">
        <v>157</v>
      </c>
      <c r="T188" s="146" t="s">
        <v>317</v>
      </c>
    </row>
    <row r="189" spans="1:20" ht="17.25">
      <c r="A189" s="3"/>
      <c r="B189" s="152">
        <v>4</v>
      </c>
      <c r="C189" s="101" t="s">
        <v>475</v>
      </c>
      <c r="D189" s="101" t="s">
        <v>475</v>
      </c>
      <c r="E189" s="101" t="s">
        <v>475</v>
      </c>
      <c r="F189" s="160"/>
      <c r="G189" s="169"/>
      <c r="H189" s="169"/>
      <c r="I189" s="169"/>
      <c r="J189" s="169"/>
      <c r="K189" s="169"/>
      <c r="L189" s="169"/>
      <c r="M189" s="169"/>
      <c r="N189" s="169"/>
      <c r="O189" s="3"/>
      <c r="P189" s="3"/>
      <c r="Q189" s="3"/>
      <c r="R189" s="143"/>
      <c r="S189" s="146" t="s">
        <v>158</v>
      </c>
      <c r="T189" s="146" t="s">
        <v>318</v>
      </c>
    </row>
    <row r="190" spans="1:20" ht="17.25">
      <c r="A190" s="3"/>
      <c r="B190" s="152">
        <v>5</v>
      </c>
      <c r="C190" s="101" t="s">
        <v>475</v>
      </c>
      <c r="D190" s="101" t="s">
        <v>475</v>
      </c>
      <c r="E190" s="101" t="s">
        <v>475</v>
      </c>
      <c r="F190" s="160"/>
      <c r="G190" s="169"/>
      <c r="H190" s="169"/>
      <c r="I190" s="169"/>
      <c r="J190" s="169"/>
      <c r="K190" s="169"/>
      <c r="L190" s="169"/>
      <c r="M190" s="169"/>
      <c r="N190" s="169"/>
      <c r="O190" s="3"/>
      <c r="P190" s="3"/>
      <c r="Q190" s="3"/>
      <c r="R190" s="143"/>
      <c r="S190" s="146" t="s">
        <v>159</v>
      </c>
      <c r="T190" s="146" t="s">
        <v>319</v>
      </c>
    </row>
    <row r="191" spans="1:20" ht="17.25">
      <c r="A191" s="3"/>
      <c r="B191" s="152">
        <v>6</v>
      </c>
      <c r="C191" s="100">
        <v>30</v>
      </c>
      <c r="D191" s="100">
        <v>29</v>
      </c>
      <c r="E191" s="100">
        <v>31</v>
      </c>
      <c r="F191" s="160"/>
      <c r="G191" s="169"/>
      <c r="H191" s="169"/>
      <c r="I191" s="169"/>
      <c r="J191" s="169"/>
      <c r="K191" s="169"/>
      <c r="L191" s="169"/>
      <c r="M191" s="169"/>
      <c r="N191" s="169"/>
      <c r="O191" s="3"/>
      <c r="P191" s="3"/>
      <c r="Q191" s="3"/>
      <c r="R191" s="143"/>
      <c r="S191" s="146" t="s">
        <v>160</v>
      </c>
      <c r="T191" s="146" t="s">
        <v>224</v>
      </c>
    </row>
    <row r="192" spans="1:20" ht="17.25">
      <c r="A192" s="3"/>
      <c r="B192" s="152">
        <v>7</v>
      </c>
      <c r="C192" s="100">
        <v>55</v>
      </c>
      <c r="D192" s="100">
        <v>52</v>
      </c>
      <c r="E192" s="100">
        <v>58</v>
      </c>
      <c r="F192" s="160"/>
      <c r="G192" s="169"/>
      <c r="H192" s="169"/>
      <c r="I192" s="169"/>
      <c r="J192" s="169"/>
      <c r="K192" s="169"/>
      <c r="L192" s="169"/>
      <c r="M192" s="169"/>
      <c r="N192" s="169"/>
      <c r="O192" s="3"/>
      <c r="P192" s="3"/>
      <c r="Q192" s="3"/>
      <c r="R192" s="143"/>
      <c r="S192" s="146" t="s">
        <v>161</v>
      </c>
      <c r="T192" s="146" t="s">
        <v>320</v>
      </c>
    </row>
    <row r="193" spans="1:20" ht="17.25">
      <c r="A193" s="3"/>
      <c r="B193" s="152">
        <v>8</v>
      </c>
      <c r="C193" s="101" t="s">
        <v>475</v>
      </c>
      <c r="D193" s="101" t="s">
        <v>475</v>
      </c>
      <c r="E193" s="101" t="s">
        <v>475</v>
      </c>
      <c r="F193" s="160"/>
      <c r="G193" s="169"/>
      <c r="H193" s="169"/>
      <c r="I193" s="169"/>
      <c r="J193" s="169"/>
      <c r="K193" s="169"/>
      <c r="L193" s="169"/>
      <c r="M193" s="169"/>
      <c r="N193" s="169"/>
      <c r="O193" s="3"/>
      <c r="P193" s="3"/>
      <c r="Q193" s="3"/>
      <c r="R193" s="143"/>
      <c r="S193" s="146" t="s">
        <v>162</v>
      </c>
      <c r="T193" s="146" t="s">
        <v>321</v>
      </c>
    </row>
    <row r="194" spans="1:20">
      <c r="A194" s="3"/>
      <c r="B194" s="3"/>
      <c r="C194" s="3"/>
      <c r="D194" s="3"/>
      <c r="E194" s="3"/>
      <c r="F194" s="3"/>
      <c r="G194" s="3"/>
      <c r="H194" s="3"/>
      <c r="I194" s="3"/>
      <c r="J194" s="3"/>
      <c r="K194" s="3"/>
      <c r="L194" s="3"/>
      <c r="M194" s="3"/>
      <c r="N194" s="3"/>
      <c r="O194" s="3"/>
      <c r="P194" s="3"/>
      <c r="Q194" s="3"/>
      <c r="R194" s="143"/>
      <c r="S194" s="146" t="s">
        <v>163</v>
      </c>
      <c r="T194" s="146" t="s">
        <v>322</v>
      </c>
    </row>
    <row r="195" spans="1:20">
      <c r="R195" s="143"/>
      <c r="S195" s="146" t="s">
        <v>164</v>
      </c>
      <c r="T195" s="146" t="s">
        <v>323</v>
      </c>
    </row>
    <row r="196" spans="1:20">
      <c r="R196" s="118"/>
      <c r="S196" s="146" t="s">
        <v>525</v>
      </c>
      <c r="T196" s="146" t="s">
        <v>526</v>
      </c>
    </row>
    <row r="197" spans="1:20">
      <c r="R197" s="118"/>
      <c r="S197" s="146" t="s">
        <v>324</v>
      </c>
      <c r="T197" s="146" t="s">
        <v>325</v>
      </c>
    </row>
    <row r="198" spans="1:20">
      <c r="R198" s="118"/>
      <c r="S198" s="146" t="s">
        <v>165</v>
      </c>
      <c r="T198" s="146" t="s">
        <v>326</v>
      </c>
    </row>
    <row r="199" spans="1:20">
      <c r="R199" s="118"/>
      <c r="S199" s="146" t="s">
        <v>166</v>
      </c>
      <c r="T199" s="146" t="s">
        <v>327</v>
      </c>
    </row>
    <row r="200" spans="1:20">
      <c r="R200" s="118"/>
      <c r="S200" s="146" t="s">
        <v>167</v>
      </c>
      <c r="T200" s="146" t="s">
        <v>328</v>
      </c>
    </row>
    <row r="201" spans="1:20">
      <c r="R201" s="118"/>
      <c r="S201" s="146" t="s">
        <v>168</v>
      </c>
      <c r="T201" s="146" t="s">
        <v>329</v>
      </c>
    </row>
    <row r="202" spans="1:20">
      <c r="R202" s="118"/>
      <c r="S202" s="146" t="s">
        <v>169</v>
      </c>
      <c r="T202" s="146" t="s">
        <v>220</v>
      </c>
    </row>
    <row r="203" spans="1:20">
      <c r="R203" s="118"/>
      <c r="S203" s="146" t="s">
        <v>170</v>
      </c>
      <c r="T203" s="146" t="s">
        <v>330</v>
      </c>
    </row>
    <row r="204" spans="1:20">
      <c r="R204" s="118"/>
      <c r="S204" s="146" t="s">
        <v>171</v>
      </c>
      <c r="T204" s="146" t="s">
        <v>331</v>
      </c>
    </row>
    <row r="205" spans="1:20">
      <c r="R205" s="118"/>
      <c r="S205" s="146" t="s">
        <v>172</v>
      </c>
      <c r="T205" s="146" t="s">
        <v>332</v>
      </c>
    </row>
    <row r="206" spans="1:20">
      <c r="R206" s="118"/>
      <c r="S206" s="146" t="s">
        <v>173</v>
      </c>
      <c r="T206" s="146" t="s">
        <v>310</v>
      </c>
    </row>
    <row r="207" spans="1:20">
      <c r="R207" s="118"/>
      <c r="S207" s="146" t="s">
        <v>333</v>
      </c>
      <c r="T207" s="146" t="s">
        <v>334</v>
      </c>
    </row>
    <row r="208" spans="1:20">
      <c r="R208" s="118"/>
      <c r="S208" s="146" t="s">
        <v>174</v>
      </c>
      <c r="T208" s="146" t="s">
        <v>335</v>
      </c>
    </row>
    <row r="209" spans="18:20">
      <c r="R209" s="118"/>
      <c r="S209" s="146" t="s">
        <v>336</v>
      </c>
      <c r="T209" s="146" t="s">
        <v>219</v>
      </c>
    </row>
    <row r="210" spans="18:20">
      <c r="R210" s="118"/>
      <c r="S210" s="146" t="s">
        <v>337</v>
      </c>
      <c r="T210" s="146" t="s">
        <v>219</v>
      </c>
    </row>
    <row r="211" spans="18:20">
      <c r="R211" s="118"/>
      <c r="S211" s="146" t="s">
        <v>338</v>
      </c>
      <c r="T211" s="146" t="s">
        <v>219</v>
      </c>
    </row>
    <row r="212" spans="18:20">
      <c r="R212" s="118"/>
      <c r="S212" s="146" t="s">
        <v>175</v>
      </c>
      <c r="T212" s="146" t="s">
        <v>339</v>
      </c>
    </row>
    <row r="213" spans="18:20">
      <c r="R213" s="118"/>
      <c r="S213" s="146" t="s">
        <v>176</v>
      </c>
      <c r="T213" s="146" t="s">
        <v>217</v>
      </c>
    </row>
    <row r="214" spans="18:20">
      <c r="R214" s="118"/>
      <c r="S214" s="146" t="s">
        <v>340</v>
      </c>
      <c r="T214" s="146" t="s">
        <v>341</v>
      </c>
    </row>
    <row r="215" spans="18:20">
      <c r="R215" s="118"/>
      <c r="S215" s="146" t="s">
        <v>177</v>
      </c>
      <c r="T215" s="146" t="s">
        <v>342</v>
      </c>
    </row>
    <row r="216" spans="18:20">
      <c r="R216" s="118"/>
      <c r="S216" s="146" t="s">
        <v>178</v>
      </c>
      <c r="T216" s="146" t="s">
        <v>224</v>
      </c>
    </row>
    <row r="217" spans="18:20">
      <c r="R217" s="118"/>
      <c r="S217" s="146" t="s">
        <v>179</v>
      </c>
      <c r="T217" s="146" t="s">
        <v>343</v>
      </c>
    </row>
    <row r="218" spans="18:20">
      <c r="R218" s="118"/>
      <c r="S218" s="146" t="s">
        <v>180</v>
      </c>
      <c r="T218" s="146" t="s">
        <v>344</v>
      </c>
    </row>
    <row r="219" spans="18:20">
      <c r="R219" s="118"/>
      <c r="S219" s="146" t="s">
        <v>181</v>
      </c>
      <c r="T219" s="146" t="s">
        <v>345</v>
      </c>
    </row>
    <row r="220" spans="18:20">
      <c r="R220" s="118"/>
      <c r="S220" s="146" t="s">
        <v>182</v>
      </c>
      <c r="T220" s="146" t="s">
        <v>346</v>
      </c>
    </row>
    <row r="221" spans="18:20">
      <c r="R221" s="118"/>
      <c r="S221" s="146" t="s">
        <v>183</v>
      </c>
      <c r="T221" s="146" t="s">
        <v>245</v>
      </c>
    </row>
    <row r="222" spans="18:20">
      <c r="R222" s="118"/>
      <c r="S222" s="146" t="s">
        <v>184</v>
      </c>
      <c r="T222" s="146" t="s">
        <v>347</v>
      </c>
    </row>
    <row r="223" spans="18:20">
      <c r="R223" s="118"/>
      <c r="S223" s="146" t="s">
        <v>185</v>
      </c>
      <c r="T223" s="146" t="s">
        <v>348</v>
      </c>
    </row>
    <row r="224" spans="18:20">
      <c r="R224" s="118"/>
      <c r="S224" s="146" t="s">
        <v>186</v>
      </c>
      <c r="T224" s="146" t="s">
        <v>349</v>
      </c>
    </row>
    <row r="225" spans="18:22">
      <c r="R225" s="118"/>
      <c r="S225" s="146" t="s">
        <v>187</v>
      </c>
      <c r="T225" s="146" t="s">
        <v>350</v>
      </c>
    </row>
    <row r="226" spans="18:22">
      <c r="R226" s="118"/>
      <c r="S226" s="146" t="s">
        <v>188</v>
      </c>
      <c r="T226" s="146" t="s">
        <v>351</v>
      </c>
    </row>
    <row r="227" spans="18:22">
      <c r="R227" s="118"/>
      <c r="S227" s="146" t="s">
        <v>189</v>
      </c>
      <c r="T227" s="146" t="s">
        <v>352</v>
      </c>
    </row>
    <row r="228" spans="18:22">
      <c r="R228" s="118"/>
      <c r="S228" s="146" t="s">
        <v>190</v>
      </c>
      <c r="T228" s="146" t="s">
        <v>216</v>
      </c>
    </row>
    <row r="229" spans="18:22">
      <c r="R229" s="118"/>
      <c r="S229" s="146" t="s">
        <v>191</v>
      </c>
      <c r="T229" s="146" t="s">
        <v>353</v>
      </c>
    </row>
    <row r="230" spans="18:22">
      <c r="R230" s="118"/>
      <c r="S230" s="146" t="s">
        <v>192</v>
      </c>
      <c r="T230" s="146" t="s">
        <v>354</v>
      </c>
    </row>
    <row r="231" spans="18:22">
      <c r="R231" s="118"/>
      <c r="S231" s="146" t="s">
        <v>193</v>
      </c>
      <c r="T231" s="146" t="s">
        <v>355</v>
      </c>
    </row>
    <row r="232" spans="18:22">
      <c r="R232" s="118"/>
      <c r="S232" s="146" t="s">
        <v>194</v>
      </c>
      <c r="T232" s="146" t="s">
        <v>297</v>
      </c>
    </row>
    <row r="233" spans="18:22">
      <c r="R233" s="118"/>
      <c r="S233" s="146" t="s">
        <v>356</v>
      </c>
      <c r="T233" s="146" t="s">
        <v>357</v>
      </c>
    </row>
    <row r="234" spans="18:22">
      <c r="R234" s="118"/>
      <c r="S234" s="146" t="s">
        <v>358</v>
      </c>
      <c r="T234" s="146" t="s">
        <v>359</v>
      </c>
    </row>
    <row r="235" spans="18:22">
      <c r="R235" s="118"/>
      <c r="S235" s="146" t="s">
        <v>195</v>
      </c>
      <c r="T235" s="146" t="s">
        <v>360</v>
      </c>
    </row>
    <row r="236" spans="18:22">
      <c r="R236" s="118"/>
      <c r="S236" s="146" t="s">
        <v>361</v>
      </c>
      <c r="T236" s="146" t="s">
        <v>362</v>
      </c>
      <c r="U236" s="108"/>
      <c r="V236" s="108"/>
    </row>
    <row r="237" spans="18:22">
      <c r="R237" s="118"/>
      <c r="S237" s="146" t="s">
        <v>196</v>
      </c>
      <c r="T237" s="146" t="s">
        <v>363</v>
      </c>
      <c r="U237" s="108"/>
      <c r="V237" s="108"/>
    </row>
    <row r="238" spans="18:22">
      <c r="R238" s="118"/>
      <c r="S238" s="146" t="s">
        <v>197</v>
      </c>
      <c r="T238" s="146" t="s">
        <v>224</v>
      </c>
      <c r="U238" s="108"/>
      <c r="V238" s="108"/>
    </row>
    <row r="239" spans="18:22">
      <c r="R239" s="118"/>
      <c r="S239" s="146" t="s">
        <v>198</v>
      </c>
      <c r="T239" s="146" t="s">
        <v>364</v>
      </c>
      <c r="U239" s="108"/>
      <c r="V239" s="108"/>
    </row>
    <row r="240" spans="18:22">
      <c r="R240" s="118"/>
      <c r="S240" s="146" t="s">
        <v>199</v>
      </c>
      <c r="T240" s="146" t="s">
        <v>365</v>
      </c>
      <c r="U240" s="108"/>
      <c r="V240" s="108"/>
    </row>
    <row r="241" spans="18:22">
      <c r="R241" s="118"/>
      <c r="S241" s="146" t="s">
        <v>200</v>
      </c>
      <c r="T241" s="146" t="s">
        <v>366</v>
      </c>
      <c r="U241" s="108"/>
      <c r="V241" s="108"/>
    </row>
    <row r="242" spans="18:22">
      <c r="R242" s="118"/>
      <c r="S242" s="146" t="s">
        <v>201</v>
      </c>
      <c r="T242" s="146" t="s">
        <v>367</v>
      </c>
      <c r="U242" s="108"/>
      <c r="V242" s="108"/>
    </row>
    <row r="243" spans="18:22">
      <c r="R243" s="118"/>
      <c r="S243" s="146" t="s">
        <v>202</v>
      </c>
      <c r="T243" s="146" t="s">
        <v>223</v>
      </c>
      <c r="U243" s="108"/>
      <c r="V243" s="108"/>
    </row>
    <row r="244" spans="18:22">
      <c r="R244" s="118"/>
      <c r="S244" s="146" t="s">
        <v>203</v>
      </c>
      <c r="T244" s="146" t="s">
        <v>222</v>
      </c>
      <c r="U244" s="108"/>
      <c r="V244" s="108"/>
    </row>
    <row r="245" spans="18:22">
      <c r="R245" s="118"/>
      <c r="S245" s="146" t="s">
        <v>204</v>
      </c>
      <c r="T245" s="146" t="s">
        <v>368</v>
      </c>
      <c r="U245" s="108"/>
      <c r="V245" s="108"/>
    </row>
    <row r="246" spans="18:22">
      <c r="R246" s="118"/>
      <c r="S246" s="146" t="s">
        <v>205</v>
      </c>
      <c r="T246" s="146" t="s">
        <v>369</v>
      </c>
      <c r="U246" s="108"/>
      <c r="V246" s="108"/>
    </row>
    <row r="247" spans="18:22">
      <c r="R247" s="118"/>
      <c r="S247" s="146" t="s">
        <v>206</v>
      </c>
      <c r="T247" s="146" t="s">
        <v>370</v>
      </c>
      <c r="U247" s="108"/>
      <c r="V247" s="108"/>
    </row>
    <row r="248" spans="18:22">
      <c r="R248" s="118"/>
      <c r="S248" s="146" t="s">
        <v>207</v>
      </c>
      <c r="T248" s="146" t="s">
        <v>371</v>
      </c>
      <c r="U248" s="108"/>
      <c r="V248" s="108"/>
    </row>
    <row r="249" spans="18:22">
      <c r="R249" s="118"/>
      <c r="S249" s="146" t="s">
        <v>372</v>
      </c>
      <c r="T249" s="146" t="s">
        <v>373</v>
      </c>
      <c r="U249" s="108"/>
      <c r="V249" s="108"/>
    </row>
    <row r="250" spans="18:22">
      <c r="R250" s="118"/>
      <c r="S250" s="146" t="s">
        <v>208</v>
      </c>
      <c r="T250" s="146" t="s">
        <v>374</v>
      </c>
      <c r="U250" s="108"/>
      <c r="V250" s="108"/>
    </row>
    <row r="251" spans="18:22">
      <c r="R251" s="118"/>
      <c r="S251" s="146" t="s">
        <v>209</v>
      </c>
      <c r="T251" s="146" t="s">
        <v>375</v>
      </c>
      <c r="U251" s="108"/>
      <c r="V251" s="108"/>
    </row>
    <row r="252" spans="18:22">
      <c r="R252" s="118"/>
      <c r="S252" s="146" t="s">
        <v>210</v>
      </c>
      <c r="T252" s="146" t="s">
        <v>376</v>
      </c>
      <c r="U252" s="108"/>
      <c r="V252" s="108"/>
    </row>
    <row r="253" spans="18:22">
      <c r="R253" s="118"/>
      <c r="S253" s="146" t="s">
        <v>377</v>
      </c>
      <c r="T253" s="146" t="s">
        <v>217</v>
      </c>
      <c r="U253" s="108"/>
      <c r="V253" s="108"/>
    </row>
    <row r="254" spans="18:22">
      <c r="R254" s="118"/>
      <c r="S254" s="146" t="s">
        <v>378</v>
      </c>
      <c r="T254" s="146" t="s">
        <v>379</v>
      </c>
      <c r="U254" s="108"/>
      <c r="V254" s="108"/>
    </row>
    <row r="255" spans="18:22">
      <c r="R255" s="118"/>
      <c r="S255" s="146" t="s">
        <v>380</v>
      </c>
      <c r="T255" s="146" t="s">
        <v>381</v>
      </c>
      <c r="U255" s="108"/>
      <c r="V255" s="108"/>
    </row>
    <row r="256" spans="18:22">
      <c r="R256" s="118"/>
      <c r="S256" s="146" t="s">
        <v>382</v>
      </c>
      <c r="T256" s="146" t="s">
        <v>339</v>
      </c>
      <c r="U256" s="108"/>
      <c r="V256" s="108"/>
    </row>
    <row r="257" spans="18:22">
      <c r="R257" s="118"/>
      <c r="S257" s="146" t="s">
        <v>211</v>
      </c>
      <c r="T257" s="146" t="s">
        <v>274</v>
      </c>
      <c r="U257" s="108"/>
      <c r="V257" s="108"/>
    </row>
    <row r="258" spans="18:22">
      <c r="R258" s="118"/>
      <c r="S258" s="146" t="s">
        <v>212</v>
      </c>
      <c r="T258" s="146" t="s">
        <v>303</v>
      </c>
      <c r="U258" s="108"/>
      <c r="V258" s="108"/>
    </row>
    <row r="259" spans="18:22">
      <c r="R259" s="118"/>
      <c r="S259" s="146" t="s">
        <v>213</v>
      </c>
      <c r="T259" s="146" t="s">
        <v>383</v>
      </c>
      <c r="U259" s="108"/>
      <c r="V259" s="108"/>
    </row>
    <row r="260" spans="18:22">
      <c r="R260" s="118"/>
      <c r="T260" s="108"/>
      <c r="U260" s="108"/>
      <c r="V260" s="108"/>
    </row>
    <row r="261" spans="18:22">
      <c r="T261" s="108"/>
      <c r="U261" s="108"/>
      <c r="V261" s="108"/>
    </row>
    <row r="262" spans="18:22">
      <c r="T262" s="108"/>
      <c r="U262" s="108"/>
      <c r="V262" s="108"/>
    </row>
    <row r="263" spans="18:22">
      <c r="T263" s="108"/>
      <c r="U263" s="108"/>
      <c r="V263" s="108"/>
    </row>
    <row r="264" spans="18:22">
      <c r="T264" s="108"/>
      <c r="U264" s="108"/>
      <c r="V264" s="108"/>
    </row>
    <row r="265" spans="18:22">
      <c r="T265" s="108"/>
      <c r="U265" s="108"/>
      <c r="V265" s="108"/>
    </row>
    <row r="266" spans="18:22">
      <c r="T266" s="108"/>
      <c r="U266" s="108"/>
      <c r="V266" s="108"/>
    </row>
    <row r="267" spans="18:22">
      <c r="T267" s="108"/>
      <c r="U267" s="108"/>
      <c r="V267" s="108"/>
    </row>
    <row r="268" spans="18:22">
      <c r="T268" s="108"/>
      <c r="U268" s="108"/>
      <c r="V268" s="108"/>
    </row>
    <row r="269" spans="18:22">
      <c r="T269" s="108"/>
      <c r="U269" s="108"/>
      <c r="V269" s="108"/>
    </row>
    <row r="270" spans="18:22">
      <c r="T270" s="108"/>
      <c r="U270" s="108"/>
      <c r="V270" s="108"/>
    </row>
    <row r="271" spans="18:22">
      <c r="T271" s="108"/>
      <c r="U271" s="108"/>
      <c r="V271" s="108"/>
    </row>
    <row r="272" spans="18:22">
      <c r="T272" s="108"/>
      <c r="U272" s="108"/>
      <c r="V272" s="108"/>
    </row>
    <row r="273" spans="20:22">
      <c r="T273" s="108"/>
      <c r="U273" s="108"/>
      <c r="V273" s="108"/>
    </row>
    <row r="274" spans="20:22">
      <c r="T274" s="108"/>
      <c r="U274" s="108"/>
      <c r="V274" s="108"/>
    </row>
    <row r="275" spans="20:22">
      <c r="T275" s="108"/>
      <c r="U275" s="108"/>
      <c r="V275" s="108"/>
    </row>
    <row r="276" spans="20:22">
      <c r="T276" s="108"/>
      <c r="U276" s="108"/>
      <c r="V276" s="108"/>
    </row>
    <row r="277" spans="20:22">
      <c r="T277" s="108"/>
      <c r="U277" s="108"/>
      <c r="V277" s="108"/>
    </row>
    <row r="278" spans="20:22">
      <c r="T278" s="108"/>
      <c r="U278" s="108"/>
      <c r="V278" s="108"/>
    </row>
    <row r="279" spans="20:22">
      <c r="T279" s="108"/>
      <c r="U279" s="108"/>
      <c r="V279" s="108"/>
    </row>
    <row r="280" spans="20:22">
      <c r="T280" s="108"/>
      <c r="U280" s="108"/>
      <c r="V280" s="108"/>
    </row>
    <row r="281" spans="20:22">
      <c r="T281" s="108"/>
      <c r="U281" s="108"/>
      <c r="V281" s="108"/>
    </row>
    <row r="282" spans="20:22">
      <c r="T282" s="108"/>
      <c r="U282" s="108"/>
      <c r="V282" s="108"/>
    </row>
    <row r="283" spans="20:22">
      <c r="T283" s="108"/>
      <c r="U283" s="108"/>
      <c r="V283" s="108"/>
    </row>
    <row r="284" spans="20:22">
      <c r="T284" s="108"/>
      <c r="U284" s="108"/>
      <c r="V284" s="108"/>
    </row>
    <row r="285" spans="20:22">
      <c r="T285" s="108"/>
      <c r="U285" s="108"/>
      <c r="V285" s="108"/>
    </row>
    <row r="286" spans="20:22">
      <c r="T286" s="108"/>
      <c r="U286" s="108"/>
      <c r="V286" s="108"/>
    </row>
    <row r="287" spans="20:22">
      <c r="T287" s="108"/>
      <c r="U287" s="108"/>
      <c r="V287" s="108"/>
    </row>
    <row r="288" spans="20:22">
      <c r="T288" s="108"/>
      <c r="U288" s="108"/>
      <c r="V288" s="108"/>
    </row>
    <row r="289" spans="20:22">
      <c r="T289" s="108"/>
      <c r="U289" s="108"/>
      <c r="V289" s="108"/>
    </row>
    <row r="290" spans="20:22">
      <c r="T290" s="108"/>
      <c r="U290" s="108"/>
      <c r="V290" s="108"/>
    </row>
    <row r="291" spans="20:22">
      <c r="T291" s="108"/>
      <c r="U291" s="108"/>
      <c r="V291" s="108"/>
    </row>
    <row r="292" spans="20:22">
      <c r="T292" s="108"/>
      <c r="U292" s="108"/>
      <c r="V292" s="108"/>
    </row>
    <row r="293" spans="20:22">
      <c r="T293" s="108"/>
      <c r="U293" s="108"/>
      <c r="V293" s="108"/>
    </row>
    <row r="294" spans="20:22">
      <c r="T294" s="108"/>
      <c r="U294" s="108"/>
      <c r="V294" s="108"/>
    </row>
    <row r="295" spans="20:22">
      <c r="T295" s="108"/>
      <c r="U295" s="108"/>
      <c r="V295" s="108"/>
    </row>
    <row r="296" spans="20:22">
      <c r="T296" s="108"/>
      <c r="U296" s="108"/>
      <c r="V296" s="108"/>
    </row>
    <row r="297" spans="20:22">
      <c r="T297" s="108"/>
      <c r="U297" s="108"/>
      <c r="V297" s="108"/>
    </row>
    <row r="298" spans="20:22">
      <c r="T298" s="108"/>
      <c r="U298" s="108"/>
      <c r="V298" s="108"/>
    </row>
    <row r="299" spans="20:22">
      <c r="T299" s="108"/>
      <c r="U299" s="108"/>
      <c r="V299" s="108"/>
    </row>
    <row r="300" spans="20:22">
      <c r="T300" s="108"/>
      <c r="U300" s="108"/>
      <c r="V300" s="108"/>
    </row>
    <row r="301" spans="20:22">
      <c r="T301" s="108"/>
      <c r="U301" s="108"/>
      <c r="V301" s="108"/>
    </row>
    <row r="302" spans="20:22">
      <c r="T302" s="108"/>
      <c r="U302" s="108"/>
      <c r="V302" s="108"/>
    </row>
    <row r="303" spans="20:22">
      <c r="T303" s="108"/>
      <c r="U303" s="108"/>
      <c r="V303" s="108"/>
    </row>
    <row r="304" spans="20:22">
      <c r="T304" s="108"/>
      <c r="U304" s="108"/>
      <c r="V304" s="108"/>
    </row>
    <row r="305" spans="20:22">
      <c r="T305" s="108"/>
      <c r="U305" s="108"/>
      <c r="V305" s="108"/>
    </row>
    <row r="306" spans="20:22">
      <c r="T306" s="108"/>
      <c r="U306" s="108"/>
      <c r="V306" s="108"/>
    </row>
    <row r="307" spans="20:22">
      <c r="T307" s="108"/>
      <c r="U307" s="108"/>
      <c r="V307" s="108"/>
    </row>
    <row r="308" spans="20:22">
      <c r="T308" s="108"/>
      <c r="U308" s="108"/>
      <c r="V308" s="108"/>
    </row>
    <row r="309" spans="20:22">
      <c r="T309" s="108"/>
      <c r="U309" s="108"/>
      <c r="V309" s="108"/>
    </row>
    <row r="310" spans="20:22">
      <c r="T310" s="108"/>
      <c r="U310" s="108"/>
      <c r="V310" s="108"/>
    </row>
    <row r="311" spans="20:22">
      <c r="T311" s="108"/>
      <c r="U311" s="108"/>
      <c r="V311" s="108"/>
    </row>
    <row r="312" spans="20:22">
      <c r="T312" s="108"/>
      <c r="U312" s="108"/>
      <c r="V312" s="108"/>
    </row>
    <row r="313" spans="20:22">
      <c r="T313" s="108"/>
      <c r="U313" s="108"/>
      <c r="V313" s="108"/>
    </row>
    <row r="314" spans="20:22">
      <c r="T314" s="108"/>
      <c r="U314" s="108"/>
      <c r="V314" s="108"/>
    </row>
    <row r="315" spans="20:22">
      <c r="T315" s="108"/>
      <c r="U315" s="108"/>
      <c r="V315" s="108"/>
    </row>
    <row r="316" spans="20:22">
      <c r="T316" s="108"/>
      <c r="U316" s="108"/>
      <c r="V316" s="108"/>
    </row>
    <row r="317" spans="20:22">
      <c r="T317" s="108"/>
      <c r="U317" s="108"/>
      <c r="V317" s="108"/>
    </row>
    <row r="318" spans="20:22">
      <c r="T318" s="108"/>
      <c r="U318" s="108"/>
      <c r="V318" s="108"/>
    </row>
    <row r="319" spans="20:22">
      <c r="T319" s="108"/>
      <c r="U319" s="108"/>
      <c r="V319" s="108"/>
    </row>
    <row r="320" spans="20:22">
      <c r="T320" s="108"/>
      <c r="U320" s="108"/>
      <c r="V320" s="108"/>
    </row>
    <row r="321" spans="20:22">
      <c r="T321" s="108"/>
      <c r="U321" s="108"/>
      <c r="V321" s="108"/>
    </row>
    <row r="322" spans="20:22">
      <c r="T322" s="108"/>
      <c r="U322" s="108"/>
      <c r="V322" s="108"/>
    </row>
    <row r="323" spans="20:22">
      <c r="T323" s="108"/>
      <c r="U323" s="108"/>
      <c r="V323" s="108"/>
    </row>
    <row r="324" spans="20:22">
      <c r="T324" s="108"/>
      <c r="U324" s="108"/>
      <c r="V324" s="108"/>
    </row>
    <row r="325" spans="20:22">
      <c r="T325" s="108"/>
      <c r="U325" s="108"/>
      <c r="V325" s="108"/>
    </row>
    <row r="326" spans="20:22">
      <c r="T326" s="108"/>
      <c r="U326" s="108"/>
      <c r="V326" s="108"/>
    </row>
    <row r="327" spans="20:22">
      <c r="T327" s="108"/>
      <c r="U327" s="108"/>
      <c r="V327" s="108"/>
    </row>
    <row r="328" spans="20:22">
      <c r="T328" s="108"/>
      <c r="U328" s="108"/>
      <c r="V328" s="108"/>
    </row>
    <row r="329" spans="20:22">
      <c r="T329" s="108"/>
      <c r="U329" s="108"/>
      <c r="V329" s="108"/>
    </row>
    <row r="330" spans="20:22">
      <c r="T330" s="108"/>
      <c r="U330" s="108"/>
      <c r="V330" s="108"/>
    </row>
    <row r="331" spans="20:22">
      <c r="T331" s="108"/>
      <c r="U331" s="108"/>
      <c r="V331" s="108"/>
    </row>
    <row r="332" spans="20:22">
      <c r="T332" s="108"/>
      <c r="U332" s="108"/>
      <c r="V332" s="108"/>
    </row>
    <row r="333" spans="20:22">
      <c r="T333" s="108"/>
      <c r="U333" s="108"/>
      <c r="V333" s="108"/>
    </row>
    <row r="334" spans="20:22">
      <c r="T334" s="108"/>
      <c r="U334" s="108"/>
      <c r="V334" s="108"/>
    </row>
    <row r="335" spans="20:22">
      <c r="T335" s="108"/>
      <c r="U335" s="108"/>
      <c r="V335" s="108"/>
    </row>
    <row r="336" spans="20:22">
      <c r="T336" s="108"/>
      <c r="U336" s="108"/>
      <c r="V336" s="108"/>
    </row>
    <row r="337" spans="20:22">
      <c r="T337" s="108"/>
      <c r="U337" s="108"/>
      <c r="V337" s="108"/>
    </row>
    <row r="338" spans="20:22">
      <c r="T338" s="108"/>
      <c r="U338" s="108"/>
      <c r="V338" s="108"/>
    </row>
    <row r="339" spans="20:22">
      <c r="T339" s="108"/>
      <c r="U339" s="108"/>
      <c r="V339" s="108"/>
    </row>
    <row r="340" spans="20:22">
      <c r="T340" s="108"/>
      <c r="U340" s="108"/>
      <c r="V340" s="108"/>
    </row>
    <row r="341" spans="20:22">
      <c r="T341" s="108"/>
      <c r="U341" s="108"/>
      <c r="V341" s="108"/>
    </row>
    <row r="342" spans="20:22">
      <c r="T342" s="108"/>
      <c r="U342" s="108"/>
      <c r="V342" s="108"/>
    </row>
    <row r="343" spans="20:22">
      <c r="T343" s="108"/>
      <c r="U343" s="108"/>
      <c r="V343" s="108"/>
    </row>
    <row r="344" spans="20:22">
      <c r="T344" s="108"/>
      <c r="U344" s="108"/>
      <c r="V344" s="108"/>
    </row>
    <row r="345" spans="20:22">
      <c r="T345" s="108"/>
      <c r="U345" s="108"/>
      <c r="V345" s="108"/>
    </row>
    <row r="346" spans="20:22">
      <c r="T346" s="108"/>
      <c r="U346" s="108"/>
      <c r="V346" s="108"/>
    </row>
    <row r="347" spans="20:22">
      <c r="T347" s="108"/>
      <c r="U347" s="108"/>
      <c r="V347" s="108"/>
    </row>
    <row r="348" spans="20:22">
      <c r="T348" s="108"/>
      <c r="U348" s="108"/>
      <c r="V348" s="108"/>
    </row>
    <row r="349" spans="20:22">
      <c r="T349" s="108"/>
      <c r="U349" s="108"/>
      <c r="V349" s="108"/>
    </row>
    <row r="350" spans="20:22">
      <c r="T350" s="108"/>
      <c r="U350" s="108"/>
      <c r="V350" s="108"/>
    </row>
    <row r="351" spans="20:22">
      <c r="T351" s="108"/>
      <c r="U351" s="108"/>
      <c r="V351" s="108"/>
    </row>
    <row r="352" spans="20:22">
      <c r="T352" s="108"/>
      <c r="U352" s="108"/>
      <c r="V352" s="108"/>
    </row>
    <row r="353" spans="20:22">
      <c r="T353" s="108"/>
      <c r="U353" s="108"/>
      <c r="V353" s="108"/>
    </row>
    <row r="354" spans="20:22">
      <c r="T354" s="108"/>
      <c r="U354" s="108"/>
      <c r="V354" s="108"/>
    </row>
    <row r="355" spans="20:22">
      <c r="T355" s="108"/>
      <c r="U355" s="108"/>
      <c r="V355" s="108"/>
    </row>
    <row r="356" spans="20:22">
      <c r="T356" s="108"/>
      <c r="U356" s="108"/>
      <c r="V356" s="108"/>
    </row>
    <row r="357" spans="20:22">
      <c r="T357" s="108"/>
      <c r="U357" s="108"/>
      <c r="V357" s="108"/>
    </row>
    <row r="358" spans="20:22">
      <c r="T358" s="108"/>
      <c r="U358" s="108"/>
      <c r="V358" s="108"/>
    </row>
    <row r="359" spans="20:22">
      <c r="T359" s="108"/>
      <c r="U359" s="108"/>
      <c r="V359" s="108"/>
    </row>
    <row r="360" spans="20:22">
      <c r="T360" s="108"/>
      <c r="U360" s="108"/>
      <c r="V360" s="108"/>
    </row>
    <row r="361" spans="20:22">
      <c r="T361" s="108"/>
      <c r="U361" s="108"/>
      <c r="V361" s="108"/>
    </row>
    <row r="362" spans="20:22">
      <c r="T362" s="108"/>
      <c r="U362" s="108"/>
      <c r="V362" s="108"/>
    </row>
    <row r="363" spans="20:22">
      <c r="T363" s="108"/>
      <c r="U363" s="108"/>
      <c r="V363" s="108"/>
    </row>
    <row r="364" spans="20:22">
      <c r="T364" s="108"/>
      <c r="U364" s="108"/>
      <c r="V364" s="108"/>
    </row>
    <row r="365" spans="20:22">
      <c r="T365" s="108"/>
      <c r="U365" s="108"/>
      <c r="V365" s="108"/>
    </row>
    <row r="366" spans="20:22">
      <c r="T366" s="108"/>
      <c r="U366" s="108"/>
      <c r="V366" s="108"/>
    </row>
    <row r="367" spans="20:22">
      <c r="T367" s="108"/>
      <c r="U367" s="108"/>
      <c r="V367" s="108"/>
    </row>
    <row r="368" spans="20:22">
      <c r="T368" s="108"/>
      <c r="U368" s="108"/>
      <c r="V368" s="108"/>
    </row>
    <row r="369" spans="20:22">
      <c r="T369" s="108"/>
      <c r="U369" s="108"/>
      <c r="V369" s="108"/>
    </row>
    <row r="370" spans="20:22">
      <c r="T370" s="108"/>
      <c r="U370" s="108"/>
      <c r="V370" s="108"/>
    </row>
    <row r="371" spans="20:22">
      <c r="T371" s="108"/>
      <c r="U371" s="108"/>
      <c r="V371" s="108"/>
    </row>
    <row r="372" spans="20:22">
      <c r="T372" s="108"/>
      <c r="U372" s="108"/>
      <c r="V372" s="108"/>
    </row>
    <row r="373" spans="20:22">
      <c r="T373" s="108"/>
      <c r="U373" s="108"/>
      <c r="V373" s="108"/>
    </row>
    <row r="374" spans="20:22">
      <c r="T374" s="108"/>
      <c r="U374" s="108"/>
      <c r="V374" s="108"/>
    </row>
    <row r="375" spans="20:22">
      <c r="T375" s="108"/>
      <c r="U375" s="108"/>
      <c r="V375" s="108"/>
    </row>
    <row r="376" spans="20:22">
      <c r="T376" s="108"/>
      <c r="U376" s="108"/>
      <c r="V376" s="108"/>
    </row>
    <row r="377" spans="20:22">
      <c r="T377" s="108"/>
      <c r="U377" s="108"/>
      <c r="V377" s="108"/>
    </row>
    <row r="378" spans="20:22">
      <c r="T378" s="108"/>
      <c r="U378" s="108"/>
      <c r="V378" s="108"/>
    </row>
    <row r="379" spans="20:22">
      <c r="T379" s="108"/>
      <c r="U379" s="108"/>
      <c r="V379" s="108"/>
    </row>
    <row r="380" spans="20:22">
      <c r="T380" s="108"/>
      <c r="U380" s="108"/>
      <c r="V380" s="108"/>
    </row>
    <row r="381" spans="20:22">
      <c r="T381" s="108"/>
      <c r="U381" s="108"/>
      <c r="V381" s="108"/>
    </row>
    <row r="382" spans="20:22">
      <c r="T382" s="108"/>
      <c r="U382" s="108"/>
      <c r="V382" s="108"/>
    </row>
    <row r="383" spans="20:22">
      <c r="T383" s="108"/>
      <c r="U383" s="108"/>
      <c r="V383" s="108"/>
    </row>
    <row r="384" spans="20:22">
      <c r="T384" s="108"/>
      <c r="U384" s="108"/>
      <c r="V384" s="108"/>
    </row>
    <row r="385" spans="20:22">
      <c r="T385" s="108"/>
      <c r="U385" s="108"/>
      <c r="V385" s="108"/>
    </row>
    <row r="386" spans="20:22">
      <c r="T386" s="108"/>
      <c r="U386" s="108"/>
      <c r="V386" s="108"/>
    </row>
    <row r="387" spans="20:22">
      <c r="T387" s="108"/>
      <c r="U387" s="108"/>
      <c r="V387" s="108"/>
    </row>
    <row r="388" spans="20:22">
      <c r="T388" s="108"/>
      <c r="U388" s="108"/>
      <c r="V388" s="108"/>
    </row>
    <row r="389" spans="20:22">
      <c r="T389" s="108"/>
      <c r="U389" s="108"/>
      <c r="V389" s="108"/>
    </row>
    <row r="390" spans="20:22">
      <c r="T390" s="108"/>
      <c r="U390" s="108"/>
      <c r="V390" s="108"/>
    </row>
    <row r="391" spans="20:22">
      <c r="T391" s="108"/>
      <c r="U391" s="108"/>
      <c r="V391" s="108"/>
    </row>
    <row r="392" spans="20:22">
      <c r="T392" s="108"/>
      <c r="U392" s="108"/>
      <c r="V392" s="108"/>
    </row>
    <row r="393" spans="20:22">
      <c r="T393" s="108"/>
      <c r="U393" s="108"/>
      <c r="V393" s="108"/>
    </row>
    <row r="394" spans="20:22">
      <c r="T394" s="108"/>
      <c r="U394" s="108"/>
      <c r="V394" s="108"/>
    </row>
    <row r="395" spans="20:22">
      <c r="T395" s="108"/>
      <c r="U395" s="108"/>
      <c r="V395" s="108"/>
    </row>
    <row r="396" spans="20:22">
      <c r="T396" s="108"/>
      <c r="U396" s="108"/>
      <c r="V396" s="108"/>
    </row>
    <row r="397" spans="20:22">
      <c r="T397" s="108"/>
      <c r="U397" s="108"/>
      <c r="V397" s="108"/>
    </row>
    <row r="398" spans="20:22">
      <c r="T398" s="108"/>
      <c r="U398" s="108"/>
      <c r="V398" s="108"/>
    </row>
    <row r="399" spans="20:22">
      <c r="T399" s="108"/>
      <c r="U399" s="108"/>
      <c r="V399" s="108"/>
    </row>
    <row r="400" spans="20:22">
      <c r="T400" s="108"/>
      <c r="U400" s="108"/>
      <c r="V400" s="108"/>
    </row>
    <row r="401" spans="20:22">
      <c r="T401" s="108"/>
      <c r="U401" s="108"/>
      <c r="V401" s="108"/>
    </row>
    <row r="402" spans="20:22">
      <c r="T402" s="108"/>
      <c r="U402" s="108"/>
      <c r="V402" s="108"/>
    </row>
    <row r="403" spans="20:22">
      <c r="T403" s="108"/>
      <c r="U403" s="108"/>
      <c r="V403" s="108"/>
    </row>
    <row r="404" spans="20:22">
      <c r="T404" s="108"/>
      <c r="U404" s="108"/>
      <c r="V404" s="108"/>
    </row>
    <row r="405" spans="20:22">
      <c r="T405" s="108"/>
      <c r="U405" s="108"/>
      <c r="V405" s="108"/>
    </row>
    <row r="406" spans="20:22">
      <c r="T406" s="108"/>
      <c r="U406" s="108"/>
      <c r="V406" s="108"/>
    </row>
    <row r="407" spans="20:22">
      <c r="T407" s="108"/>
      <c r="U407" s="108"/>
      <c r="V407" s="108"/>
    </row>
    <row r="408" spans="20:22">
      <c r="T408" s="108"/>
      <c r="U408" s="108"/>
      <c r="V408" s="108"/>
    </row>
    <row r="409" spans="20:22">
      <c r="T409" s="108"/>
      <c r="U409" s="108"/>
      <c r="V409" s="108"/>
    </row>
    <row r="410" spans="20:22">
      <c r="T410" s="108"/>
      <c r="U410" s="108"/>
      <c r="V410" s="108"/>
    </row>
    <row r="411" spans="20:22">
      <c r="T411" s="108"/>
      <c r="U411" s="108"/>
      <c r="V411" s="108"/>
    </row>
    <row r="412" spans="20:22">
      <c r="T412" s="108"/>
      <c r="U412" s="108"/>
      <c r="V412" s="108"/>
    </row>
    <row r="413" spans="20:22">
      <c r="T413" s="108"/>
      <c r="U413" s="108"/>
      <c r="V413" s="108"/>
    </row>
    <row r="414" spans="20:22">
      <c r="T414" s="108"/>
      <c r="U414" s="108"/>
      <c r="V414" s="108"/>
    </row>
    <row r="415" spans="20:22">
      <c r="T415" s="108"/>
      <c r="U415" s="108"/>
      <c r="V415" s="108"/>
    </row>
    <row r="416" spans="20:22">
      <c r="T416" s="108"/>
      <c r="U416" s="108"/>
      <c r="V416" s="108"/>
    </row>
    <row r="417" spans="20:22">
      <c r="T417" s="108"/>
      <c r="U417" s="108"/>
      <c r="V417" s="108"/>
    </row>
    <row r="418" spans="20:22">
      <c r="T418" s="108"/>
      <c r="U418" s="108"/>
      <c r="V418" s="108"/>
    </row>
    <row r="419" spans="20:22">
      <c r="T419" s="108"/>
      <c r="U419" s="108"/>
      <c r="V419" s="108"/>
    </row>
    <row r="420" spans="20:22">
      <c r="T420" s="108"/>
      <c r="U420" s="108"/>
      <c r="V420" s="108"/>
    </row>
    <row r="421" spans="20:22">
      <c r="T421" s="108"/>
      <c r="U421" s="108"/>
      <c r="V421" s="108"/>
    </row>
    <row r="422" spans="20:22">
      <c r="T422" s="108"/>
      <c r="U422" s="108"/>
      <c r="V422" s="108"/>
    </row>
    <row r="423" spans="20:22">
      <c r="T423" s="108"/>
      <c r="U423" s="108"/>
      <c r="V423" s="108"/>
    </row>
    <row r="424" spans="20:22">
      <c r="T424" s="108"/>
      <c r="U424" s="108"/>
      <c r="V424" s="108"/>
    </row>
    <row r="425" spans="20:22">
      <c r="T425" s="108"/>
      <c r="U425" s="108"/>
      <c r="V425" s="108"/>
    </row>
    <row r="426" spans="20:22">
      <c r="T426" s="108"/>
      <c r="U426" s="108"/>
      <c r="V426" s="108"/>
    </row>
    <row r="427" spans="20:22">
      <c r="T427" s="108"/>
      <c r="U427" s="108"/>
      <c r="V427" s="108"/>
    </row>
    <row r="428" spans="20:22">
      <c r="T428" s="108"/>
      <c r="U428" s="108"/>
      <c r="V428" s="108"/>
    </row>
    <row r="429" spans="20:22">
      <c r="T429" s="108"/>
      <c r="U429" s="108"/>
      <c r="V429" s="108"/>
    </row>
    <row r="430" spans="20:22">
      <c r="T430" s="108"/>
      <c r="U430" s="108"/>
      <c r="V430" s="108"/>
    </row>
    <row r="431" spans="20:22">
      <c r="T431" s="108"/>
      <c r="U431" s="108"/>
      <c r="V431" s="108"/>
    </row>
    <row r="432" spans="20:22">
      <c r="T432" s="108"/>
      <c r="U432" s="108"/>
      <c r="V432" s="108"/>
    </row>
    <row r="433" spans="20:22">
      <c r="T433" s="108"/>
      <c r="U433" s="108"/>
      <c r="V433" s="108"/>
    </row>
    <row r="434" spans="20:22">
      <c r="T434" s="108"/>
      <c r="U434" s="108"/>
      <c r="V434" s="108"/>
    </row>
    <row r="435" spans="20:22">
      <c r="T435" s="108"/>
      <c r="U435" s="108"/>
      <c r="V435" s="108"/>
    </row>
    <row r="436" spans="20:22">
      <c r="T436" s="108"/>
      <c r="U436" s="108"/>
      <c r="V436" s="108"/>
    </row>
    <row r="437" spans="20:22">
      <c r="T437" s="108"/>
      <c r="U437" s="108"/>
      <c r="V437" s="108"/>
    </row>
    <row r="438" spans="20:22">
      <c r="T438" s="108"/>
      <c r="U438" s="108"/>
      <c r="V438" s="108"/>
    </row>
    <row r="439" spans="20:22">
      <c r="T439" s="108"/>
      <c r="U439" s="108"/>
      <c r="V439" s="108"/>
    </row>
    <row r="440" spans="20:22">
      <c r="T440" s="108"/>
      <c r="U440" s="108"/>
      <c r="V440" s="108"/>
    </row>
    <row r="441" spans="20:22">
      <c r="T441" s="108"/>
      <c r="U441" s="108"/>
      <c r="V441" s="108"/>
    </row>
    <row r="442" spans="20:22">
      <c r="T442" s="108"/>
      <c r="U442" s="108"/>
      <c r="V442" s="108"/>
    </row>
    <row r="443" spans="20:22">
      <c r="T443" s="108"/>
      <c r="U443" s="108"/>
      <c r="V443" s="108"/>
    </row>
    <row r="444" spans="20:22">
      <c r="T444" s="108"/>
      <c r="U444" s="108"/>
      <c r="V444" s="108"/>
    </row>
    <row r="445" spans="20:22">
      <c r="T445" s="108"/>
      <c r="U445" s="108"/>
      <c r="V445" s="108"/>
    </row>
    <row r="446" spans="20:22">
      <c r="T446" s="108"/>
      <c r="U446" s="108"/>
      <c r="V446" s="108"/>
    </row>
    <row r="447" spans="20:22">
      <c r="T447" s="108"/>
      <c r="U447" s="108"/>
      <c r="V447" s="108"/>
    </row>
    <row r="448" spans="20:22">
      <c r="T448" s="108"/>
      <c r="U448" s="108"/>
      <c r="V448" s="108"/>
    </row>
    <row r="449" spans="20:22">
      <c r="T449" s="108"/>
      <c r="U449" s="108"/>
      <c r="V449" s="108"/>
    </row>
    <row r="450" spans="20:22">
      <c r="T450" s="108"/>
      <c r="U450" s="108"/>
      <c r="V450" s="108"/>
    </row>
    <row r="451" spans="20:22">
      <c r="T451" s="108"/>
      <c r="U451" s="108"/>
      <c r="V451" s="108"/>
    </row>
    <row r="452" spans="20:22">
      <c r="T452" s="108"/>
      <c r="U452" s="108"/>
      <c r="V452" s="108"/>
    </row>
    <row r="453" spans="20:22">
      <c r="T453" s="108"/>
      <c r="U453" s="108"/>
      <c r="V453" s="108"/>
    </row>
    <row r="454" spans="20:22">
      <c r="T454" s="108"/>
      <c r="U454" s="108"/>
      <c r="V454" s="108"/>
    </row>
    <row r="455" spans="20:22">
      <c r="T455" s="108"/>
      <c r="U455" s="108"/>
      <c r="V455" s="108"/>
    </row>
    <row r="456" spans="20:22">
      <c r="T456" s="108"/>
      <c r="U456" s="108"/>
      <c r="V456" s="108"/>
    </row>
    <row r="457" spans="20:22">
      <c r="T457" s="108"/>
      <c r="U457" s="108"/>
      <c r="V457" s="108"/>
    </row>
    <row r="458" spans="20:22">
      <c r="T458" s="108"/>
      <c r="U458" s="108"/>
      <c r="V458" s="108"/>
    </row>
    <row r="459" spans="20:22">
      <c r="T459" s="108"/>
      <c r="U459" s="108"/>
      <c r="V459" s="108"/>
    </row>
    <row r="460" spans="20:22">
      <c r="T460" s="108"/>
      <c r="U460" s="108"/>
      <c r="V460" s="108"/>
    </row>
    <row r="461" spans="20:22">
      <c r="T461" s="108"/>
      <c r="U461" s="108"/>
      <c r="V461" s="108"/>
    </row>
    <row r="462" spans="20:22">
      <c r="T462" s="108"/>
      <c r="U462" s="108"/>
      <c r="V462" s="108"/>
    </row>
    <row r="463" spans="20:22">
      <c r="T463" s="108"/>
      <c r="U463" s="108"/>
      <c r="V463" s="108"/>
    </row>
    <row r="464" spans="20:22">
      <c r="T464" s="108"/>
      <c r="U464" s="108"/>
      <c r="V464" s="108"/>
    </row>
    <row r="465" spans="20:22">
      <c r="T465" s="108"/>
      <c r="U465" s="108"/>
      <c r="V465" s="108"/>
    </row>
    <row r="466" spans="20:22">
      <c r="T466" s="108"/>
      <c r="U466" s="108"/>
      <c r="V466" s="108"/>
    </row>
    <row r="467" spans="20:22">
      <c r="T467" s="108"/>
      <c r="U467" s="108"/>
      <c r="V467" s="108"/>
    </row>
    <row r="468" spans="20:22">
      <c r="T468" s="108"/>
      <c r="U468" s="108"/>
      <c r="V468" s="108"/>
    </row>
    <row r="469" spans="20:22">
      <c r="T469" s="108"/>
      <c r="U469" s="108"/>
      <c r="V469" s="108"/>
    </row>
    <row r="470" spans="20:22">
      <c r="T470" s="108"/>
      <c r="U470" s="108"/>
      <c r="V470" s="108"/>
    </row>
    <row r="471" spans="20:22">
      <c r="T471" s="108"/>
      <c r="U471" s="108"/>
      <c r="V471" s="108"/>
    </row>
    <row r="472" spans="20:22">
      <c r="T472" s="108"/>
      <c r="U472" s="108"/>
      <c r="V472" s="108"/>
    </row>
    <row r="473" spans="20:22">
      <c r="T473" s="108"/>
      <c r="U473" s="108"/>
      <c r="V473" s="108"/>
    </row>
    <row r="474" spans="20:22">
      <c r="T474" s="108"/>
      <c r="U474" s="108"/>
      <c r="V474" s="108"/>
    </row>
    <row r="475" spans="20:22">
      <c r="T475" s="108"/>
      <c r="U475" s="108"/>
      <c r="V475" s="108"/>
    </row>
    <row r="476" spans="20:22">
      <c r="T476" s="108"/>
      <c r="U476" s="108"/>
      <c r="V476" s="108"/>
    </row>
    <row r="477" spans="20:22">
      <c r="T477" s="108"/>
      <c r="U477" s="108"/>
      <c r="V477" s="108"/>
    </row>
    <row r="478" spans="20:22">
      <c r="T478" s="108"/>
      <c r="U478" s="108"/>
      <c r="V478" s="108"/>
    </row>
    <row r="479" spans="20:22">
      <c r="T479" s="108"/>
      <c r="U479" s="108"/>
      <c r="V479" s="108"/>
    </row>
    <row r="480" spans="20:22">
      <c r="T480" s="108"/>
      <c r="U480" s="108"/>
      <c r="V480" s="108"/>
    </row>
    <row r="481" spans="20:22">
      <c r="T481" s="108"/>
      <c r="U481" s="108"/>
      <c r="V481" s="108"/>
    </row>
    <row r="482" spans="20:22">
      <c r="T482" s="108"/>
      <c r="U482" s="108"/>
      <c r="V482" s="108"/>
    </row>
    <row r="483" spans="20:22">
      <c r="T483" s="108"/>
      <c r="U483" s="108"/>
      <c r="V483" s="108"/>
    </row>
    <row r="484" spans="20:22">
      <c r="T484" s="108"/>
      <c r="U484" s="108"/>
      <c r="V484" s="108"/>
    </row>
    <row r="485" spans="20:22">
      <c r="T485" s="108"/>
      <c r="U485" s="108"/>
      <c r="V485" s="108"/>
    </row>
    <row r="486" spans="20:22">
      <c r="T486" s="108"/>
      <c r="U486" s="108"/>
      <c r="V486" s="108"/>
    </row>
    <row r="487" spans="20:22">
      <c r="T487" s="108"/>
      <c r="U487" s="108"/>
      <c r="V487" s="108"/>
    </row>
    <row r="488" spans="20:22">
      <c r="T488" s="108"/>
      <c r="U488" s="108"/>
      <c r="V488" s="108"/>
    </row>
    <row r="489" spans="20:22">
      <c r="T489" s="108"/>
      <c r="U489" s="108"/>
      <c r="V489" s="108"/>
    </row>
    <row r="490" spans="20:22">
      <c r="T490" s="108"/>
      <c r="U490" s="108"/>
      <c r="V490" s="108"/>
    </row>
    <row r="491" spans="20:22">
      <c r="T491" s="108"/>
      <c r="U491" s="108"/>
      <c r="V491" s="108"/>
    </row>
    <row r="492" spans="20:22">
      <c r="T492" s="108"/>
      <c r="U492" s="108"/>
      <c r="V492" s="108"/>
    </row>
    <row r="493" spans="20:22">
      <c r="T493" s="108"/>
      <c r="U493" s="108"/>
      <c r="V493" s="108"/>
    </row>
    <row r="494" spans="20:22">
      <c r="T494" s="108"/>
      <c r="U494" s="108"/>
      <c r="V494" s="108"/>
    </row>
    <row r="495" spans="20:22">
      <c r="T495" s="108"/>
      <c r="U495" s="108"/>
      <c r="V495" s="108"/>
    </row>
    <row r="496" spans="20:22">
      <c r="T496" s="108"/>
      <c r="U496" s="108"/>
      <c r="V496" s="108"/>
    </row>
    <row r="497" spans="20:22">
      <c r="T497" s="108"/>
      <c r="U497" s="108"/>
      <c r="V497" s="108"/>
    </row>
    <row r="498" spans="20:22">
      <c r="T498" s="108"/>
      <c r="U498" s="108"/>
      <c r="V498" s="108"/>
    </row>
    <row r="499" spans="20:22">
      <c r="T499" s="108"/>
      <c r="U499" s="108"/>
      <c r="V499" s="108"/>
    </row>
    <row r="500" spans="20:22">
      <c r="T500" s="108"/>
      <c r="U500" s="108"/>
      <c r="V500" s="108"/>
    </row>
    <row r="501" spans="20:22">
      <c r="T501" s="108"/>
      <c r="U501" s="108"/>
      <c r="V501" s="108"/>
    </row>
    <row r="502" spans="20:22">
      <c r="T502" s="108"/>
      <c r="U502" s="108"/>
      <c r="V502" s="108"/>
    </row>
    <row r="503" spans="20:22">
      <c r="T503" s="108"/>
      <c r="U503" s="108"/>
      <c r="V503" s="108"/>
    </row>
    <row r="504" spans="20:22">
      <c r="T504" s="108"/>
      <c r="U504" s="108"/>
      <c r="V504" s="108"/>
    </row>
    <row r="505" spans="20:22">
      <c r="T505" s="108"/>
      <c r="U505" s="108"/>
      <c r="V505" s="108"/>
    </row>
    <row r="506" spans="20:22">
      <c r="T506" s="108"/>
      <c r="U506" s="108"/>
      <c r="V506" s="108"/>
    </row>
    <row r="507" spans="20:22">
      <c r="T507" s="108"/>
      <c r="U507" s="108"/>
      <c r="V507" s="108"/>
    </row>
    <row r="508" spans="20:22">
      <c r="T508" s="108"/>
      <c r="U508" s="108"/>
      <c r="V508" s="108"/>
    </row>
    <row r="509" spans="20:22">
      <c r="T509" s="108"/>
      <c r="U509" s="108"/>
      <c r="V509" s="108"/>
    </row>
    <row r="510" spans="20:22">
      <c r="T510" s="108"/>
      <c r="U510" s="108"/>
      <c r="V510" s="108"/>
    </row>
    <row r="511" spans="20:22">
      <c r="T511" s="108"/>
      <c r="U511" s="108"/>
      <c r="V511" s="108"/>
    </row>
    <row r="512" spans="20:22">
      <c r="T512" s="108"/>
      <c r="U512" s="108"/>
      <c r="V512" s="108"/>
    </row>
    <row r="513" spans="20:22">
      <c r="T513" s="108"/>
      <c r="U513" s="108"/>
      <c r="V513" s="108"/>
    </row>
    <row r="514" spans="20:22">
      <c r="T514" s="108"/>
      <c r="U514" s="108"/>
      <c r="V514" s="108"/>
    </row>
    <row r="515" spans="20:22">
      <c r="T515" s="108"/>
      <c r="U515" s="108"/>
      <c r="V515" s="108"/>
    </row>
    <row r="516" spans="20:22">
      <c r="T516" s="108"/>
      <c r="U516" s="108"/>
      <c r="V516" s="108"/>
    </row>
    <row r="517" spans="20:22">
      <c r="T517" s="108"/>
      <c r="U517" s="108"/>
      <c r="V517" s="108"/>
    </row>
    <row r="518" spans="20:22">
      <c r="T518" s="108"/>
      <c r="U518" s="108"/>
      <c r="V518" s="108"/>
    </row>
    <row r="519" spans="20:22">
      <c r="T519" s="108"/>
      <c r="U519" s="108"/>
      <c r="V519" s="108"/>
    </row>
    <row r="520" spans="20:22">
      <c r="T520" s="108"/>
      <c r="U520" s="108"/>
      <c r="V520" s="108"/>
    </row>
    <row r="521" spans="20:22">
      <c r="T521" s="108"/>
      <c r="U521" s="108"/>
      <c r="V521" s="108"/>
    </row>
    <row r="522" spans="20:22">
      <c r="T522" s="108"/>
      <c r="U522" s="108"/>
      <c r="V522" s="108"/>
    </row>
    <row r="523" spans="20:22">
      <c r="T523" s="108"/>
      <c r="U523" s="108"/>
      <c r="V523" s="108"/>
    </row>
    <row r="524" spans="20:22">
      <c r="T524" s="108"/>
      <c r="U524" s="108"/>
      <c r="V524" s="108"/>
    </row>
    <row r="525" spans="20:22">
      <c r="T525" s="108"/>
      <c r="U525" s="108"/>
      <c r="V525" s="108"/>
    </row>
    <row r="526" spans="20:22">
      <c r="T526" s="108"/>
      <c r="U526" s="108"/>
      <c r="V526" s="108"/>
    </row>
    <row r="527" spans="20:22">
      <c r="T527" s="108"/>
      <c r="U527" s="108"/>
      <c r="V527" s="108"/>
    </row>
    <row r="528" spans="20:22">
      <c r="T528" s="108"/>
      <c r="U528" s="108"/>
      <c r="V528" s="108"/>
    </row>
    <row r="529" spans="20:22">
      <c r="T529" s="108"/>
      <c r="U529" s="108"/>
      <c r="V529" s="108"/>
    </row>
    <row r="530" spans="20:22">
      <c r="T530" s="108"/>
      <c r="U530" s="108"/>
      <c r="V530" s="108"/>
    </row>
    <row r="531" spans="20:22">
      <c r="T531" s="108"/>
      <c r="U531" s="108"/>
      <c r="V531" s="108"/>
    </row>
    <row r="532" spans="20:22">
      <c r="T532" s="108"/>
      <c r="U532" s="108"/>
      <c r="V532" s="108"/>
    </row>
    <row r="533" spans="20:22">
      <c r="T533" s="108"/>
      <c r="U533" s="108"/>
      <c r="V533" s="108"/>
    </row>
    <row r="534" spans="20:22">
      <c r="T534" s="108"/>
      <c r="U534" s="108"/>
      <c r="V534" s="108"/>
    </row>
    <row r="535" spans="20:22">
      <c r="T535" s="108"/>
      <c r="U535" s="108"/>
      <c r="V535" s="108"/>
    </row>
    <row r="536" spans="20:22">
      <c r="T536" s="108"/>
      <c r="U536" s="108"/>
      <c r="V536" s="108"/>
    </row>
    <row r="537" spans="20:22">
      <c r="T537" s="108"/>
      <c r="U537" s="108"/>
      <c r="V537" s="108"/>
    </row>
    <row r="538" spans="20:22">
      <c r="T538" s="108"/>
      <c r="U538" s="108"/>
      <c r="V538" s="108"/>
    </row>
    <row r="539" spans="20:22">
      <c r="T539" s="108"/>
      <c r="U539" s="108"/>
      <c r="V539" s="108"/>
    </row>
    <row r="540" spans="20:22">
      <c r="T540" s="108"/>
      <c r="U540" s="108"/>
      <c r="V540" s="108"/>
    </row>
    <row r="541" spans="20:22">
      <c r="T541" s="108"/>
      <c r="U541" s="108"/>
      <c r="V541" s="108"/>
    </row>
    <row r="542" spans="20:22">
      <c r="T542" s="108"/>
      <c r="U542" s="108"/>
      <c r="V542" s="108"/>
    </row>
    <row r="543" spans="20:22">
      <c r="T543" s="108"/>
      <c r="U543" s="108"/>
      <c r="V543" s="108"/>
    </row>
    <row r="544" spans="20:22">
      <c r="T544" s="108"/>
      <c r="U544" s="108"/>
      <c r="V544" s="108"/>
    </row>
    <row r="545" spans="20:22">
      <c r="T545" s="108"/>
      <c r="U545" s="108"/>
      <c r="V545" s="108"/>
    </row>
    <row r="546" spans="20:22">
      <c r="T546" s="108"/>
      <c r="U546" s="108"/>
      <c r="V546" s="108"/>
    </row>
    <row r="547" spans="20:22">
      <c r="T547" s="108"/>
      <c r="U547" s="108"/>
      <c r="V547" s="108"/>
    </row>
    <row r="548" spans="20:22">
      <c r="T548" s="108"/>
      <c r="U548" s="108"/>
      <c r="V548" s="108"/>
    </row>
    <row r="549" spans="20:22">
      <c r="T549" s="108"/>
      <c r="U549" s="108"/>
      <c r="V549" s="108"/>
    </row>
    <row r="550" spans="20:22">
      <c r="T550" s="108"/>
      <c r="U550" s="108"/>
      <c r="V550" s="108"/>
    </row>
    <row r="551" spans="20:22">
      <c r="T551" s="108"/>
      <c r="U551" s="108"/>
      <c r="V551" s="108"/>
    </row>
    <row r="552" spans="20:22">
      <c r="T552" s="108"/>
      <c r="U552" s="108"/>
      <c r="V552" s="108"/>
    </row>
    <row r="553" spans="20:22">
      <c r="T553" s="108"/>
      <c r="U553" s="108"/>
      <c r="V553" s="108"/>
    </row>
    <row r="554" spans="20:22">
      <c r="T554" s="108"/>
      <c r="U554" s="108"/>
      <c r="V554" s="108"/>
    </row>
    <row r="555" spans="20:22">
      <c r="T555" s="108"/>
      <c r="U555" s="108"/>
      <c r="V555" s="108"/>
    </row>
    <row r="556" spans="20:22">
      <c r="T556" s="108"/>
      <c r="U556" s="108"/>
      <c r="V556" s="108"/>
    </row>
    <row r="557" spans="20:22">
      <c r="T557" s="108"/>
      <c r="U557" s="108"/>
      <c r="V557" s="108"/>
    </row>
    <row r="558" spans="20:22">
      <c r="T558" s="108"/>
      <c r="U558" s="108"/>
      <c r="V558" s="108"/>
    </row>
    <row r="559" spans="20:22">
      <c r="T559" s="108"/>
      <c r="U559" s="108"/>
      <c r="V559" s="108"/>
    </row>
    <row r="560" spans="20:22">
      <c r="T560" s="108"/>
      <c r="U560" s="108"/>
      <c r="V560" s="108"/>
    </row>
    <row r="561" spans="20:22">
      <c r="T561" s="108"/>
      <c r="U561" s="108"/>
      <c r="V561" s="108"/>
    </row>
    <row r="562" spans="20:22">
      <c r="T562" s="108"/>
      <c r="U562" s="108"/>
      <c r="V562" s="108"/>
    </row>
    <row r="563" spans="20:22">
      <c r="T563" s="108"/>
      <c r="U563" s="108"/>
      <c r="V563" s="108"/>
    </row>
    <row r="564" spans="20:22">
      <c r="T564" s="108"/>
      <c r="U564" s="108"/>
      <c r="V564" s="108"/>
    </row>
    <row r="565" spans="20:22">
      <c r="T565" s="108"/>
      <c r="U565" s="108"/>
      <c r="V565" s="108"/>
    </row>
    <row r="566" spans="20:22">
      <c r="T566" s="108"/>
      <c r="U566" s="108"/>
      <c r="V566" s="108"/>
    </row>
    <row r="567" spans="20:22">
      <c r="T567" s="108"/>
      <c r="U567" s="108"/>
      <c r="V567" s="108"/>
    </row>
    <row r="568" spans="20:22">
      <c r="T568" s="108"/>
      <c r="U568" s="108"/>
      <c r="V568" s="108"/>
    </row>
    <row r="569" spans="20:22">
      <c r="T569" s="108"/>
      <c r="U569" s="108"/>
      <c r="V569" s="108"/>
    </row>
    <row r="570" spans="20:22">
      <c r="T570" s="108"/>
      <c r="U570" s="108"/>
      <c r="V570" s="108"/>
    </row>
    <row r="571" spans="20:22">
      <c r="T571" s="108"/>
      <c r="U571" s="108"/>
      <c r="V571" s="108"/>
    </row>
    <row r="572" spans="20:22">
      <c r="T572" s="108"/>
      <c r="U572" s="108"/>
      <c r="V572" s="108"/>
    </row>
    <row r="573" spans="20:22">
      <c r="T573" s="108"/>
      <c r="U573" s="108"/>
      <c r="V573" s="108"/>
    </row>
    <row r="574" spans="20:22">
      <c r="T574" s="108"/>
      <c r="U574" s="108"/>
      <c r="V574" s="108"/>
    </row>
    <row r="575" spans="20:22">
      <c r="T575" s="108"/>
      <c r="U575" s="108"/>
      <c r="V575" s="108"/>
    </row>
    <row r="576" spans="20:22">
      <c r="T576" s="108"/>
      <c r="U576" s="108"/>
      <c r="V576" s="108"/>
    </row>
    <row r="577" spans="20:22">
      <c r="T577" s="108"/>
      <c r="U577" s="108"/>
      <c r="V577" s="108"/>
    </row>
    <row r="578" spans="20:22">
      <c r="T578" s="108"/>
      <c r="U578" s="108"/>
      <c r="V578" s="108"/>
    </row>
    <row r="579" spans="20:22">
      <c r="T579" s="108"/>
      <c r="U579" s="108"/>
      <c r="V579" s="108"/>
    </row>
    <row r="580" spans="20:22">
      <c r="T580" s="108"/>
      <c r="U580" s="108"/>
      <c r="V580" s="108"/>
    </row>
    <row r="581" spans="20:22">
      <c r="T581" s="108"/>
      <c r="U581" s="108"/>
      <c r="V581" s="108"/>
    </row>
    <row r="582" spans="20:22">
      <c r="T582" s="108"/>
      <c r="U582" s="108"/>
      <c r="V582" s="108"/>
    </row>
    <row r="583" spans="20:22">
      <c r="T583" s="108"/>
      <c r="U583" s="108"/>
      <c r="V583" s="108"/>
    </row>
    <row r="584" spans="20:22">
      <c r="T584" s="108"/>
      <c r="U584" s="108"/>
      <c r="V584" s="108"/>
    </row>
    <row r="585" spans="20:22">
      <c r="T585" s="108"/>
      <c r="U585" s="108"/>
      <c r="V585" s="108"/>
    </row>
    <row r="586" spans="20:22">
      <c r="T586" s="108"/>
      <c r="U586" s="108"/>
      <c r="V586" s="108"/>
    </row>
    <row r="587" spans="20:22">
      <c r="T587" s="108"/>
      <c r="U587" s="108"/>
      <c r="V587" s="108"/>
    </row>
    <row r="588" spans="20:22">
      <c r="T588" s="108"/>
      <c r="U588" s="108"/>
      <c r="V588" s="108"/>
    </row>
    <row r="589" spans="20:22">
      <c r="T589" s="108"/>
      <c r="U589" s="108"/>
      <c r="V589" s="108"/>
    </row>
    <row r="590" spans="20:22">
      <c r="T590" s="108"/>
      <c r="U590" s="108"/>
      <c r="V590" s="108"/>
    </row>
    <row r="591" spans="20:22">
      <c r="T591" s="108"/>
      <c r="U591" s="108"/>
      <c r="V591" s="108"/>
    </row>
    <row r="592" spans="20:22">
      <c r="T592" s="108"/>
      <c r="U592" s="108"/>
      <c r="V592" s="108"/>
    </row>
    <row r="593" spans="20:22">
      <c r="T593" s="108"/>
      <c r="U593" s="108"/>
      <c r="V593" s="108"/>
    </row>
    <row r="594" spans="20:22">
      <c r="T594" s="108"/>
      <c r="U594" s="108"/>
      <c r="V594" s="108"/>
    </row>
    <row r="595" spans="20:22">
      <c r="T595" s="108"/>
      <c r="U595" s="108"/>
      <c r="V595" s="108"/>
    </row>
    <row r="596" spans="20:22">
      <c r="T596" s="108"/>
      <c r="U596" s="108"/>
      <c r="V596" s="108"/>
    </row>
    <row r="597" spans="20:22">
      <c r="T597" s="108"/>
      <c r="U597" s="108"/>
      <c r="V597" s="108"/>
    </row>
    <row r="598" spans="20:22">
      <c r="T598" s="108"/>
      <c r="U598" s="108"/>
      <c r="V598" s="108"/>
    </row>
    <row r="599" spans="20:22">
      <c r="T599" s="108"/>
      <c r="U599" s="108"/>
      <c r="V599" s="108"/>
    </row>
    <row r="600" spans="20:22">
      <c r="T600" s="108"/>
      <c r="U600" s="108"/>
      <c r="V600" s="108"/>
    </row>
    <row r="601" spans="20:22">
      <c r="T601" s="108"/>
      <c r="U601" s="108"/>
      <c r="V601" s="108"/>
    </row>
    <row r="602" spans="20:22">
      <c r="T602" s="108"/>
      <c r="U602" s="108"/>
      <c r="V602" s="108"/>
    </row>
    <row r="603" spans="20:22">
      <c r="T603" s="108"/>
      <c r="U603" s="108"/>
      <c r="V603" s="108"/>
    </row>
    <row r="604" spans="20:22">
      <c r="T604" s="108"/>
      <c r="U604" s="108"/>
      <c r="V604" s="108"/>
    </row>
    <row r="605" spans="20:22">
      <c r="T605" s="108"/>
      <c r="U605" s="108"/>
      <c r="V605" s="108"/>
    </row>
    <row r="606" spans="20:22">
      <c r="U606" s="108"/>
      <c r="V606" s="108"/>
    </row>
    <row r="607" spans="20:22">
      <c r="U607" s="108"/>
      <c r="V607" s="108"/>
    </row>
  </sheetData>
  <mergeCells count="34">
    <mergeCell ref="E8:N8"/>
    <mergeCell ref="C149:E149"/>
    <mergeCell ref="F149:H149"/>
    <mergeCell ref="I150:N150"/>
    <mergeCell ref="L174:N182"/>
    <mergeCell ref="F137:N137"/>
    <mergeCell ref="F138:N146"/>
    <mergeCell ref="L104:N104"/>
    <mergeCell ref="L105:N113"/>
    <mergeCell ref="L115:N115"/>
    <mergeCell ref="L116:N124"/>
    <mergeCell ref="L126:N126"/>
    <mergeCell ref="B148:N148"/>
    <mergeCell ref="L60:N60"/>
    <mergeCell ref="L61:N69"/>
    <mergeCell ref="L71:N71"/>
    <mergeCell ref="F184:N184"/>
    <mergeCell ref="F185:N193"/>
    <mergeCell ref="I151:N159"/>
    <mergeCell ref="L162:N162"/>
    <mergeCell ref="L163:N171"/>
    <mergeCell ref="L173:N173"/>
    <mergeCell ref="B161:N161"/>
    <mergeCell ref="C3:D3"/>
    <mergeCell ref="D5:N5"/>
    <mergeCell ref="D4:N4"/>
    <mergeCell ref="D6:N6"/>
    <mergeCell ref="D7:N7"/>
    <mergeCell ref="L127:N135"/>
    <mergeCell ref="L72:N80"/>
    <mergeCell ref="L82:N82"/>
    <mergeCell ref="L83:N91"/>
    <mergeCell ref="L93:N93"/>
    <mergeCell ref="L94:N102"/>
  </mergeCells>
  <dataValidations count="5">
    <dataValidation type="list" allowBlank="1" showInputMessage="1" showErrorMessage="1" sqref="F150 C150">
      <formula1>$Q$67:$Q$69</formula1>
    </dataValidation>
    <dataValidation type="list" allowBlank="1" showInputMessage="1" showErrorMessage="1" sqref="C3:D3">
      <formula1>$S$67:$S$259</formula1>
    </dataValidation>
    <dataValidation type="list" allowBlank="1" showInputMessage="1" showErrorMessage="1" sqref="C9:C16">
      <formula1>$T$24:$T$58</formula1>
    </dataValidation>
    <dataValidation type="list" allowBlank="1" showInputMessage="1" showErrorMessage="1" sqref="E3">
      <formula1>$L$4:$L$258</formula1>
    </dataValidation>
    <dataValidation type="list" allowBlank="1" showInputMessage="1" showErrorMessage="1" sqref="C8">
      <formula1>$P$2:$P$10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0099"/>
  </sheetPr>
  <dimension ref="A1:P227"/>
  <sheetViews>
    <sheetView topLeftCell="B1" zoomScaleNormal="100" workbookViewId="0">
      <selection activeCell="C6" sqref="C6"/>
    </sheetView>
  </sheetViews>
  <sheetFormatPr defaultRowHeight="15"/>
  <cols>
    <col min="1" max="1" width="1.28515625" customWidth="1"/>
    <col min="2" max="2" width="22.5703125" customWidth="1"/>
    <col min="3" max="3" width="16.7109375" customWidth="1"/>
    <col min="4" max="5" width="16.7109375" style="2" bestFit="1" customWidth="1"/>
    <col min="6" max="6" width="83.7109375" customWidth="1"/>
    <col min="7" max="7" width="33.5703125" customWidth="1"/>
    <col min="8" max="8" width="28.5703125" customWidth="1"/>
    <col min="9" max="9" width="1.28515625" customWidth="1"/>
  </cols>
  <sheetData>
    <row r="1" spans="1:16">
      <c r="A1" s="3"/>
      <c r="B1" s="3"/>
      <c r="C1" s="3"/>
      <c r="D1" s="3"/>
      <c r="E1" s="3"/>
      <c r="F1" s="3"/>
      <c r="G1" s="3"/>
      <c r="H1" s="3"/>
      <c r="I1" s="3"/>
      <c r="K1" s="81"/>
      <c r="L1" s="81"/>
      <c r="O1" s="71"/>
      <c r="P1" s="71"/>
    </row>
    <row r="2" spans="1:16" ht="18.75">
      <c r="A2" s="3"/>
      <c r="B2" s="184" t="s">
        <v>7</v>
      </c>
      <c r="C2" s="184"/>
      <c r="D2" s="184"/>
      <c r="E2" s="184"/>
      <c r="F2" s="184"/>
      <c r="G2" s="184"/>
      <c r="H2" s="184"/>
      <c r="I2" s="6"/>
      <c r="J2" s="4"/>
      <c r="K2" s="43" t="s">
        <v>397</v>
      </c>
      <c r="L2" s="43" t="s">
        <v>414</v>
      </c>
      <c r="O2" s="71"/>
      <c r="P2" s="71"/>
    </row>
    <row r="3" spans="1:16">
      <c r="A3" s="3"/>
      <c r="B3" s="3"/>
      <c r="C3" s="3"/>
      <c r="D3" s="3"/>
      <c r="E3" s="3"/>
      <c r="F3" s="3"/>
      <c r="G3" s="3"/>
      <c r="H3" s="3"/>
      <c r="I3" s="3"/>
      <c r="K3" s="43" t="s">
        <v>398</v>
      </c>
      <c r="L3" s="43" t="s">
        <v>406</v>
      </c>
      <c r="M3" s="70"/>
      <c r="N3" s="70"/>
      <c r="O3" s="71"/>
      <c r="P3" s="71"/>
    </row>
    <row r="4" spans="1:16">
      <c r="A4" s="3"/>
      <c r="B4" s="19" t="s">
        <v>42</v>
      </c>
      <c r="C4" s="20" t="s">
        <v>4</v>
      </c>
      <c r="D4" s="20" t="s">
        <v>5</v>
      </c>
      <c r="E4" s="20" t="s">
        <v>6</v>
      </c>
      <c r="F4" s="21" t="s">
        <v>0</v>
      </c>
      <c r="G4" s="46" t="s">
        <v>393</v>
      </c>
      <c r="H4" s="50" t="s">
        <v>394</v>
      </c>
      <c r="I4" s="3"/>
      <c r="K4" s="43" t="s">
        <v>399</v>
      </c>
      <c r="L4" s="43" t="s">
        <v>407</v>
      </c>
      <c r="M4" s="70"/>
      <c r="N4" s="70"/>
      <c r="O4" s="71"/>
      <c r="P4" s="71"/>
    </row>
    <row r="5" spans="1:16">
      <c r="A5" s="3"/>
      <c r="B5" s="22" t="s">
        <v>48</v>
      </c>
      <c r="C5" s="15"/>
      <c r="D5" s="15"/>
      <c r="E5" s="15"/>
      <c r="F5" s="17"/>
      <c r="G5" s="17"/>
      <c r="H5" s="16"/>
      <c r="I5" s="3"/>
      <c r="K5" s="43" t="s">
        <v>406</v>
      </c>
      <c r="L5" s="43" t="s">
        <v>405</v>
      </c>
      <c r="O5" s="71"/>
      <c r="P5" s="71"/>
    </row>
    <row r="6" spans="1:16" ht="18.75">
      <c r="A6" s="3"/>
      <c r="B6" s="11" t="s">
        <v>422</v>
      </c>
      <c r="C6" s="54">
        <f>VLOOKUP(Input!$C$8,Input!$B$61:$K$69,2,FALSE)</f>
        <v>31000000</v>
      </c>
      <c r="D6" s="54">
        <f>VLOOKUP(Input!$C$8,Input!$B$61:$K$69,3,FALSE)</f>
        <v>29450000</v>
      </c>
      <c r="E6" s="54">
        <f>VLOOKUP(Input!$C$8,Input!$B$61:$K$69,4,FALSE)</f>
        <v>32550000</v>
      </c>
      <c r="F6" s="51" t="s">
        <v>13</v>
      </c>
      <c r="G6" s="47" t="s">
        <v>401</v>
      </c>
      <c r="H6" s="44"/>
      <c r="I6" s="3"/>
      <c r="K6" s="43" t="s">
        <v>407</v>
      </c>
      <c r="L6" s="43" t="s">
        <v>410</v>
      </c>
      <c r="O6" s="71"/>
      <c r="P6" s="71"/>
    </row>
    <row r="7" spans="1:16" ht="18.75">
      <c r="A7" s="3"/>
      <c r="B7" s="11" t="s">
        <v>444</v>
      </c>
      <c r="C7" s="54">
        <f>VLOOKUP(Input!$C$8,Input!$B$61:$K$69,5,FALSE)</f>
        <v>500</v>
      </c>
      <c r="D7" s="54">
        <f>VLOOKUP(Input!$C$8,Input!$B$61:$K$69,6,FALSE)</f>
        <v>490</v>
      </c>
      <c r="E7" s="54">
        <f>VLOOKUP(Input!$C$8,Input!$B$61:$K$69,7,FALSE)</f>
        <v>510</v>
      </c>
      <c r="F7" s="51" t="s">
        <v>423</v>
      </c>
      <c r="G7" s="186" t="s">
        <v>400</v>
      </c>
      <c r="H7" s="44"/>
      <c r="I7" s="3"/>
      <c r="K7" s="43" t="s">
        <v>405</v>
      </c>
      <c r="L7" s="43" t="s">
        <v>408</v>
      </c>
      <c r="O7" s="71"/>
      <c r="P7" s="71"/>
    </row>
    <row r="8" spans="1:16" ht="18.75">
      <c r="A8" s="3"/>
      <c r="B8" s="11" t="s">
        <v>540</v>
      </c>
      <c r="C8" s="54">
        <f>VLOOKUP(Input!$C$8,Input!$B$61:$K$69,8,FALSE)</f>
        <v>1500</v>
      </c>
      <c r="D8" s="54">
        <f>VLOOKUP(Input!$C$8,Input!$B$61:$K$69,9,FALSE)</f>
        <v>1450</v>
      </c>
      <c r="E8" s="54">
        <f>VLOOKUP(Input!$C$8,Input!$B$61:$K$69,10,FALSE)</f>
        <v>1550</v>
      </c>
      <c r="F8" s="51" t="s">
        <v>424</v>
      </c>
      <c r="G8" s="187"/>
      <c r="H8" s="44"/>
      <c r="I8" s="3"/>
      <c r="K8" s="43" t="s">
        <v>410</v>
      </c>
      <c r="L8" s="80"/>
      <c r="O8" s="71"/>
      <c r="P8" s="71"/>
    </row>
    <row r="9" spans="1:16" ht="18.75">
      <c r="A9" s="3"/>
      <c r="B9" s="11" t="s">
        <v>445</v>
      </c>
      <c r="C9" s="55">
        <f>VLOOKUP(Input!$C$8,Input!$B$72:$K$80,2,FALSE)</f>
        <v>8.9999999999999993E-3</v>
      </c>
      <c r="D9" s="55">
        <f>VLOOKUP(Input!$C$8,Input!$B$72:$K$80,3,FALSE)</f>
        <v>7.0000000000000001E-3</v>
      </c>
      <c r="E9" s="55">
        <f>VLOOKUP(Input!$C$8,Input!$B$72:$K$80,4,FALSE)</f>
        <v>1.0999999999999999E-2</v>
      </c>
      <c r="F9" s="51" t="s">
        <v>425</v>
      </c>
      <c r="G9" s="188"/>
      <c r="H9" s="44"/>
      <c r="I9" s="3"/>
      <c r="K9" s="43" t="s">
        <v>408</v>
      </c>
      <c r="L9" s="43"/>
      <c r="O9" s="71"/>
      <c r="P9" s="71"/>
    </row>
    <row r="10" spans="1:16">
      <c r="A10" s="3"/>
      <c r="B10" s="22" t="s">
        <v>18</v>
      </c>
      <c r="C10" s="15"/>
      <c r="D10" s="15"/>
      <c r="E10" s="15"/>
      <c r="F10" s="15"/>
      <c r="G10" s="15"/>
      <c r="H10" s="16"/>
      <c r="I10" s="3"/>
      <c r="K10" s="81"/>
      <c r="L10" s="81"/>
      <c r="O10" s="71"/>
      <c r="P10" s="71"/>
    </row>
    <row r="11" spans="1:16" ht="18.75">
      <c r="A11" s="3"/>
      <c r="B11" s="11" t="s">
        <v>462</v>
      </c>
      <c r="C11" s="33">
        <f>(C6)*(C7/100000)</f>
        <v>155000</v>
      </c>
      <c r="D11" s="33">
        <f>(D6/100000)*D7</f>
        <v>144305</v>
      </c>
      <c r="E11" s="83">
        <f>(E6/100000)*E7</f>
        <v>166005</v>
      </c>
      <c r="F11" s="12" t="s">
        <v>465</v>
      </c>
      <c r="G11" s="189" t="s">
        <v>411</v>
      </c>
      <c r="H11" s="44"/>
      <c r="I11" s="3"/>
      <c r="K11" s="81"/>
      <c r="L11" s="81"/>
      <c r="O11" s="71"/>
      <c r="P11" s="71"/>
    </row>
    <row r="12" spans="1:16" ht="18.75">
      <c r="A12" s="3"/>
      <c r="B12" s="11" t="s">
        <v>463</v>
      </c>
      <c r="C12" s="33">
        <f>(C6)*(C8/100000)</f>
        <v>465000</v>
      </c>
      <c r="D12" s="33">
        <f t="shared" ref="D12:E12" si="0">(D6/100000)*D8</f>
        <v>427025</v>
      </c>
      <c r="E12" s="83">
        <f t="shared" si="0"/>
        <v>504525</v>
      </c>
      <c r="F12" s="12" t="s">
        <v>466</v>
      </c>
      <c r="G12" s="189"/>
      <c r="H12" s="44"/>
      <c r="I12" s="3"/>
      <c r="K12" s="81"/>
      <c r="L12" s="81"/>
      <c r="O12" s="71"/>
      <c r="P12" s="71"/>
    </row>
    <row r="13" spans="1:16" ht="18.75">
      <c r="A13" s="3"/>
      <c r="B13" s="11" t="s">
        <v>3</v>
      </c>
      <c r="C13" s="33">
        <f>C9*C11</f>
        <v>1395</v>
      </c>
      <c r="D13" s="33">
        <f t="shared" ref="D13:E13" si="1">D9*D11</f>
        <v>1010.135</v>
      </c>
      <c r="E13" s="83">
        <f t="shared" si="1"/>
        <v>1826.0549999999998</v>
      </c>
      <c r="F13" s="12" t="s">
        <v>2</v>
      </c>
      <c r="G13" s="189"/>
      <c r="H13" s="44"/>
      <c r="I13" s="3"/>
      <c r="M13" s="70"/>
      <c r="N13" s="71"/>
      <c r="O13" s="71"/>
      <c r="P13" s="71"/>
    </row>
    <row r="14" spans="1:16">
      <c r="A14" s="3"/>
      <c r="B14" s="22" t="s">
        <v>17</v>
      </c>
      <c r="C14" s="15"/>
      <c r="D14" s="15"/>
      <c r="E14" s="15"/>
      <c r="F14" s="15"/>
      <c r="G14" s="15"/>
      <c r="H14" s="16"/>
      <c r="I14" s="3"/>
      <c r="M14" s="70"/>
      <c r="N14" s="71"/>
      <c r="O14" s="71"/>
      <c r="P14" s="71"/>
    </row>
    <row r="15" spans="1:16" ht="30">
      <c r="A15" s="3"/>
      <c r="B15" s="98" t="s">
        <v>446</v>
      </c>
      <c r="C15" s="65">
        <f>VLOOKUP(Input!$C$8,Input!$B$72:$K$80,5,FALSE)</f>
        <v>0.5</v>
      </c>
      <c r="D15" s="65">
        <f>VLOOKUP(Input!$C$8,Input!$B$72:$K$80,6,FALSE)</f>
        <v>0.49</v>
      </c>
      <c r="E15" s="65">
        <f>VLOOKUP(Input!$C$8,Input!$B$72:$K$80,7,FALSE)</f>
        <v>0.51</v>
      </c>
      <c r="F15" s="64" t="s">
        <v>391</v>
      </c>
      <c r="G15" s="48" t="s">
        <v>402</v>
      </c>
      <c r="H15" s="44"/>
      <c r="I15" s="3"/>
      <c r="M15" s="70"/>
      <c r="N15" s="71"/>
      <c r="O15" s="71"/>
      <c r="P15" s="71"/>
    </row>
    <row r="16" spans="1:16" ht="18.75">
      <c r="A16" s="3"/>
      <c r="B16" s="13" t="s">
        <v>464</v>
      </c>
      <c r="C16" s="144">
        <f>(C12/IF(C15=0, 1, C15))-C12</f>
        <v>465000</v>
      </c>
      <c r="D16" s="144">
        <f>(D12/IF(D15=0, 1, D15))-D12</f>
        <v>444454.59183673467</v>
      </c>
      <c r="E16" s="144">
        <f>(E12/IF(E15=0, 1, E15))-E12</f>
        <v>484739.70588235289</v>
      </c>
      <c r="F16" s="14" t="s">
        <v>16</v>
      </c>
      <c r="G16" s="82" t="s">
        <v>395</v>
      </c>
      <c r="H16" s="45"/>
      <c r="I16" s="3"/>
      <c r="M16" s="70"/>
      <c r="N16" s="71"/>
      <c r="O16" s="71"/>
      <c r="P16" s="71"/>
    </row>
    <row r="17" spans="1:16" s="2" customFormat="1" ht="13.5" customHeight="1">
      <c r="A17" s="3"/>
      <c r="B17" s="5"/>
      <c r="C17" s="9"/>
      <c r="D17" s="10"/>
      <c r="E17" s="10"/>
      <c r="F17" s="7"/>
      <c r="G17" s="7"/>
      <c r="H17" s="8"/>
      <c r="I17" s="3"/>
      <c r="M17" s="70"/>
      <c r="N17" s="70"/>
      <c r="O17" s="70"/>
      <c r="P17" s="70"/>
    </row>
    <row r="18" spans="1:16" ht="15.75">
      <c r="A18" s="3"/>
      <c r="B18" s="176" t="s">
        <v>546</v>
      </c>
      <c r="C18" s="177"/>
      <c r="D18" s="177"/>
      <c r="E18" s="177"/>
      <c r="F18" s="177"/>
      <c r="G18" s="177"/>
      <c r="H18" s="178"/>
      <c r="I18" s="3"/>
      <c r="M18" s="70"/>
      <c r="N18" s="71"/>
      <c r="O18" s="71"/>
      <c r="P18" s="71"/>
    </row>
    <row r="19" spans="1:16">
      <c r="A19" s="3"/>
      <c r="B19" s="22" t="s">
        <v>47</v>
      </c>
      <c r="C19" s="15"/>
      <c r="D19" s="15"/>
      <c r="E19" s="15"/>
      <c r="F19" s="17"/>
      <c r="G19" s="17"/>
      <c r="H19" s="16"/>
      <c r="I19" s="3"/>
      <c r="M19" s="70"/>
      <c r="N19" s="71"/>
      <c r="O19" s="71"/>
      <c r="P19" s="71"/>
    </row>
    <row r="20" spans="1:16" ht="18.75">
      <c r="A20" s="3"/>
      <c r="B20" s="11" t="s">
        <v>443</v>
      </c>
      <c r="C20" s="54">
        <f>VLOOKUP(Input!$C$8,Input!$B$72:$K$80,8,FALSE)</f>
        <v>6</v>
      </c>
      <c r="D20" s="54">
        <f>VLOOKUP(Input!$C$8,Input!$B$72:$K$80,9,FALSE)</f>
        <v>4</v>
      </c>
      <c r="E20" s="54">
        <f>VLOOKUP(Input!$C$8,Input!$B$72:$K$80,10,FALSE)</f>
        <v>8</v>
      </c>
      <c r="F20" s="84" t="s">
        <v>21</v>
      </c>
      <c r="G20" s="85" t="s">
        <v>410</v>
      </c>
      <c r="H20" s="44" t="s">
        <v>409</v>
      </c>
      <c r="I20" s="3"/>
      <c r="M20" s="70"/>
      <c r="N20" s="71"/>
      <c r="O20" s="71"/>
      <c r="P20" s="71"/>
    </row>
    <row r="21" spans="1:16" ht="18.75">
      <c r="A21" s="3"/>
      <c r="B21" s="11" t="s">
        <v>467</v>
      </c>
      <c r="C21" s="79">
        <f>VLOOKUP(Input!$C$8,Input!$B$163:$K$171,2,FALSE)</f>
        <v>1</v>
      </c>
      <c r="D21" s="79">
        <f>VLOOKUP(Input!$C$8,Input!$B$163:$K$171,3,FALSE)</f>
        <v>0.95</v>
      </c>
      <c r="E21" s="79">
        <f>VLOOKUP(Input!$C$8,Input!$B$163:$K$171,4,FALSE)</f>
        <v>1</v>
      </c>
      <c r="F21" s="84" t="s">
        <v>25</v>
      </c>
      <c r="G21" s="85" t="s">
        <v>410</v>
      </c>
      <c r="H21" s="44" t="s">
        <v>409</v>
      </c>
      <c r="I21" s="3"/>
      <c r="M21" s="70"/>
      <c r="N21" s="71"/>
      <c r="O21" s="71"/>
      <c r="P21" s="71"/>
    </row>
    <row r="22" spans="1:16" ht="18.75">
      <c r="A22" s="3"/>
      <c r="B22" s="11" t="s">
        <v>468</v>
      </c>
      <c r="C22" s="32">
        <f>C21*C11</f>
        <v>155000</v>
      </c>
      <c r="D22" s="32">
        <f>D21*D11</f>
        <v>137089.75</v>
      </c>
      <c r="E22" s="32">
        <f>E21*E11</f>
        <v>166005</v>
      </c>
      <c r="F22" s="84" t="s">
        <v>24</v>
      </c>
      <c r="G22" s="49" t="s">
        <v>395</v>
      </c>
      <c r="H22" s="44"/>
      <c r="I22" s="3"/>
      <c r="M22" s="70"/>
      <c r="N22" s="71"/>
      <c r="O22" s="71"/>
      <c r="P22" s="71"/>
    </row>
    <row r="23" spans="1:16" ht="18.75">
      <c r="A23" s="3"/>
      <c r="B23" s="11" t="s">
        <v>469</v>
      </c>
      <c r="C23" s="54">
        <f>VLOOKUP(Input!$C$8,Input!$B$163:$K$171,5,FALSE)</f>
        <v>30</v>
      </c>
      <c r="D23" s="54">
        <f>VLOOKUP(Input!$C$8,Input!$B$163:$K$171,6,FALSE)</f>
        <v>27</v>
      </c>
      <c r="E23" s="54">
        <f>VLOOKUP(Input!$C$8,Input!$B$163:$K$171,7,FALSE)</f>
        <v>33</v>
      </c>
      <c r="F23" s="84" t="s">
        <v>533</v>
      </c>
      <c r="G23" s="85" t="s">
        <v>410</v>
      </c>
      <c r="H23" s="44" t="s">
        <v>409</v>
      </c>
      <c r="I23" s="3"/>
      <c r="M23" s="70"/>
      <c r="N23" s="71"/>
      <c r="O23" s="71"/>
      <c r="P23" s="71"/>
    </row>
    <row r="24" spans="1:16" ht="18.75">
      <c r="A24" s="3"/>
      <c r="B24" s="11" t="s">
        <v>470</v>
      </c>
      <c r="C24" s="54">
        <f>VLOOKUP(Input!$C$8,Input!$B$163:$K$171,8,FALSE)</f>
        <v>55</v>
      </c>
      <c r="D24" s="54">
        <f>VLOOKUP(Input!$C$8,Input!$B$163:$K$171,9,FALSE)</f>
        <v>53</v>
      </c>
      <c r="E24" s="54">
        <f>VLOOKUP(Input!$C$8,Input!$B$163:$K$171,10,FALSE)</f>
        <v>57</v>
      </c>
      <c r="F24" s="84" t="s">
        <v>534</v>
      </c>
      <c r="G24" s="85" t="s">
        <v>410</v>
      </c>
      <c r="H24" s="44" t="s">
        <v>409</v>
      </c>
      <c r="I24" s="3"/>
      <c r="M24" s="70"/>
      <c r="N24" s="71"/>
      <c r="O24" s="71"/>
      <c r="P24" s="71"/>
    </row>
    <row r="25" spans="1:16">
      <c r="A25" s="3"/>
      <c r="B25" s="22" t="s">
        <v>36</v>
      </c>
      <c r="C25" s="15"/>
      <c r="D25" s="15"/>
      <c r="E25" s="15"/>
      <c r="F25" s="15"/>
      <c r="G25" s="15"/>
      <c r="H25" s="16"/>
      <c r="I25" s="3"/>
      <c r="M25" s="70"/>
      <c r="N25" s="71"/>
      <c r="O25" s="71"/>
      <c r="P25" s="71"/>
    </row>
    <row r="26" spans="1:16" ht="18.75">
      <c r="A26" s="3"/>
      <c r="B26" s="18" t="s">
        <v>447</v>
      </c>
      <c r="C26" s="54">
        <f>VLOOKUP(Input!$C$8,Input!$B$83:$K$91,2,FALSE)</f>
        <v>500</v>
      </c>
      <c r="D26" s="54">
        <f>VLOOKUP(Input!$C$8,Input!$B$83:$K$91,3,FALSE)</f>
        <v>480</v>
      </c>
      <c r="E26" s="54">
        <f>VLOOKUP(Input!$C$8,Input!$B$83:$K$91,4,FALSE)</f>
        <v>520</v>
      </c>
      <c r="F26" s="84" t="s">
        <v>22</v>
      </c>
      <c r="G26" s="85" t="s">
        <v>414</v>
      </c>
      <c r="H26" s="44"/>
      <c r="I26" s="3"/>
      <c r="M26" s="70"/>
      <c r="N26" s="71"/>
      <c r="O26" s="71"/>
      <c r="P26" s="71"/>
    </row>
    <row r="27" spans="1:16" ht="18.75">
      <c r="A27" s="3"/>
      <c r="B27" s="18" t="s">
        <v>448</v>
      </c>
      <c r="C27" s="54">
        <f>VLOOKUP(Input!$C$8,Input!$B$83:$K$91,5,FALSE)</f>
        <v>1500</v>
      </c>
      <c r="D27" s="54">
        <f>VLOOKUP(Input!$C$8,Input!$B$83:$K$91,6,FALSE)</f>
        <v>1450</v>
      </c>
      <c r="E27" s="54">
        <f>VLOOKUP(Input!$C$8,Input!$B$83:$K$91,7,FALSE)</f>
        <v>1550</v>
      </c>
      <c r="F27" s="84" t="s">
        <v>19</v>
      </c>
      <c r="G27" s="85" t="s">
        <v>410</v>
      </c>
      <c r="H27" s="44"/>
      <c r="I27" s="3"/>
      <c r="M27" s="70"/>
      <c r="N27" s="71"/>
      <c r="O27" s="71"/>
      <c r="P27" s="71"/>
    </row>
    <row r="28" spans="1:16" ht="18.75">
      <c r="A28" s="3"/>
      <c r="B28" s="18" t="s">
        <v>449</v>
      </c>
      <c r="C28" s="54">
        <f>VLOOKUP(Input!$C$8,Input!$B$83:$K$91,8,FALSE)</f>
        <v>1000</v>
      </c>
      <c r="D28" s="54">
        <f>VLOOKUP(Input!$C$8,Input!$B$83:$K$91,9,FALSE)</f>
        <v>990</v>
      </c>
      <c r="E28" s="54">
        <f>VLOOKUP(Input!$C$8,Input!$B$83:$K$91,10,FALSE)</f>
        <v>1100</v>
      </c>
      <c r="F28" s="84" t="s">
        <v>20</v>
      </c>
      <c r="G28" s="85" t="s">
        <v>410</v>
      </c>
      <c r="H28" s="44"/>
      <c r="I28" s="3"/>
      <c r="M28" s="70"/>
      <c r="N28" s="71"/>
      <c r="O28" s="71"/>
      <c r="P28" s="71"/>
    </row>
    <row r="29" spans="1:16" ht="18.75">
      <c r="A29" s="3"/>
      <c r="B29" s="18" t="s">
        <v>501</v>
      </c>
      <c r="C29" s="32">
        <f>(C20*C26)+C27+C28</f>
        <v>5500</v>
      </c>
      <c r="D29" s="32">
        <f>(D20*D26)+D27+D28</f>
        <v>4360</v>
      </c>
      <c r="E29" s="32">
        <f>(E20*E26)+E27+E28</f>
        <v>6810</v>
      </c>
      <c r="F29" s="12" t="s">
        <v>427</v>
      </c>
      <c r="G29" s="49" t="s">
        <v>395</v>
      </c>
      <c r="H29" s="44"/>
      <c r="I29" s="3"/>
      <c r="M29" s="70"/>
      <c r="N29" s="71"/>
      <c r="O29" s="71"/>
      <c r="P29" s="71"/>
    </row>
    <row r="30" spans="1:16" ht="21">
      <c r="A30" s="3"/>
      <c r="B30" s="22" t="s">
        <v>26</v>
      </c>
      <c r="C30" s="15"/>
      <c r="D30" s="15"/>
      <c r="E30" s="15"/>
      <c r="F30" s="15"/>
      <c r="G30" s="15"/>
      <c r="H30" s="16"/>
      <c r="I30" s="1"/>
      <c r="M30" s="70"/>
      <c r="N30" s="71"/>
      <c r="O30" s="71"/>
      <c r="P30" s="71"/>
    </row>
    <row r="31" spans="1:16" ht="18.75">
      <c r="A31" s="3"/>
      <c r="B31" s="18" t="s">
        <v>495</v>
      </c>
      <c r="C31" s="63">
        <f>VLOOKUP(Input!$C$8,Input!$B$94:$K$102,2,FALSE)</f>
        <v>100</v>
      </c>
      <c r="D31" s="63">
        <f>VLOOKUP(Input!$C$8,Input!$B$94:$K$102,3,FALSE)</f>
        <v>80</v>
      </c>
      <c r="E31" s="63">
        <f>VLOOKUP(Input!$C$8,Input!$B$94:$K$102,4,FALSE)</f>
        <v>120</v>
      </c>
      <c r="F31" s="84" t="s">
        <v>27</v>
      </c>
      <c r="G31" s="85" t="s">
        <v>410</v>
      </c>
      <c r="H31" s="44" t="s">
        <v>409</v>
      </c>
      <c r="I31" s="3"/>
      <c r="M31" s="70"/>
      <c r="N31" s="71"/>
      <c r="O31" s="71"/>
      <c r="P31" s="71"/>
    </row>
    <row r="32" spans="1:16" ht="18.75">
      <c r="A32" s="3"/>
      <c r="B32" s="18" t="s">
        <v>494</v>
      </c>
      <c r="C32" s="63">
        <f>VLOOKUP(Input!$C$8,Input!$B$94:$K$102,5,FALSE)</f>
        <v>900</v>
      </c>
      <c r="D32" s="63">
        <f>VLOOKUP(Input!$C$8,Input!$B$94:$K$102,6,FALSE)</f>
        <v>800</v>
      </c>
      <c r="E32" s="63">
        <f>VLOOKUP(Input!$C$8,Input!$B$94:$K$102,7,FALSE)</f>
        <v>1000</v>
      </c>
      <c r="F32" s="84" t="s">
        <v>28</v>
      </c>
      <c r="G32" s="85" t="s">
        <v>410</v>
      </c>
      <c r="H32" s="44" t="s">
        <v>409</v>
      </c>
      <c r="I32" s="3"/>
      <c r="M32" s="70"/>
      <c r="N32" s="71"/>
      <c r="O32" s="71"/>
      <c r="P32" s="71"/>
    </row>
    <row r="33" spans="1:16" ht="18.75">
      <c r="A33" s="3"/>
      <c r="B33" s="18" t="s">
        <v>496</v>
      </c>
      <c r="C33" s="33">
        <f>SUM(C31:C32)</f>
        <v>1000</v>
      </c>
      <c r="D33" s="32">
        <f t="shared" ref="D33:E33" si="2">SUM(D31:D32)</f>
        <v>880</v>
      </c>
      <c r="E33" s="32">
        <f t="shared" si="2"/>
        <v>1120</v>
      </c>
      <c r="F33" s="12" t="s">
        <v>29</v>
      </c>
      <c r="G33" s="49" t="s">
        <v>395</v>
      </c>
      <c r="H33" s="86"/>
      <c r="I33" s="3"/>
      <c r="M33" s="70"/>
      <c r="N33" s="71"/>
      <c r="O33" s="71"/>
      <c r="P33" s="71"/>
    </row>
    <row r="34" spans="1:16" ht="21">
      <c r="A34" s="3"/>
      <c r="B34" s="22" t="s">
        <v>23</v>
      </c>
      <c r="C34" s="15"/>
      <c r="D34" s="15"/>
      <c r="E34" s="15"/>
      <c r="G34" s="15"/>
      <c r="H34" s="16"/>
      <c r="I34" s="1"/>
      <c r="M34" s="70"/>
      <c r="N34" s="71"/>
      <c r="O34" s="71"/>
      <c r="P34" s="71"/>
    </row>
    <row r="35" spans="1:16" ht="18.75">
      <c r="A35" s="3"/>
      <c r="B35" s="87" t="s">
        <v>451</v>
      </c>
      <c r="C35" s="63">
        <f>VLOOKUP(Input!$C$8,Input!$B$94:$K$102,8,FALSE)</f>
        <v>7</v>
      </c>
      <c r="D35" s="63">
        <f>VLOOKUP(Input!$C$8,Input!$B$94:$K$102,9,FALSE)</f>
        <v>5</v>
      </c>
      <c r="E35" s="63">
        <f>VLOOKUP(Input!$C$8,Input!$B$94:$K$102,10,FALSE)</f>
        <v>9</v>
      </c>
      <c r="F35" s="84" t="s">
        <v>403</v>
      </c>
      <c r="G35" s="85" t="s">
        <v>410</v>
      </c>
      <c r="H35" s="44" t="s">
        <v>409</v>
      </c>
      <c r="I35" s="3"/>
      <c r="M35" s="70"/>
      <c r="N35" s="71"/>
      <c r="O35" s="71"/>
      <c r="P35" s="71"/>
    </row>
    <row r="36" spans="1:16" ht="19.5" customHeight="1">
      <c r="A36" s="3"/>
      <c r="B36" s="87" t="s">
        <v>497</v>
      </c>
      <c r="C36" s="63">
        <f>VLOOKUP(Input!$C$8,Input!$B$151:$E$159,2,FALSE)</f>
        <v>300</v>
      </c>
      <c r="D36" s="63">
        <f>VLOOKUP(Input!$C$8,Input!$B$151:$E$159,3,FALSE)</f>
        <v>295</v>
      </c>
      <c r="E36" s="63">
        <f>VLOOKUP(Input!$C$8,Input!$B$151:$E$159,4,FALSE)</f>
        <v>305</v>
      </c>
      <c r="F36" s="88" t="s">
        <v>441</v>
      </c>
      <c r="G36" s="89" t="s">
        <v>399</v>
      </c>
      <c r="H36" s="44" t="s">
        <v>396</v>
      </c>
      <c r="I36" s="3"/>
      <c r="M36" s="70"/>
      <c r="N36" s="71"/>
      <c r="O36" s="71"/>
      <c r="P36" s="71"/>
    </row>
    <row r="37" spans="1:16" ht="18.75">
      <c r="A37" s="3"/>
      <c r="B37" s="87" t="s">
        <v>452</v>
      </c>
      <c r="C37" s="63">
        <f>VLOOKUP(Input!$C$8,Input!$B$105:$K$113,2,FALSE)</f>
        <v>7</v>
      </c>
      <c r="D37" s="63">
        <f>VLOOKUP(Input!$C$8,Input!$B$105:$K$113,3,FALSE)</f>
        <v>5</v>
      </c>
      <c r="E37" s="63">
        <f>VLOOKUP(Input!$C$8,Input!$B$105:$K$113,4,FALSE)</f>
        <v>9</v>
      </c>
      <c r="F37" s="84" t="s">
        <v>41</v>
      </c>
      <c r="G37" s="85" t="s">
        <v>410</v>
      </c>
      <c r="H37" s="44" t="s">
        <v>409</v>
      </c>
      <c r="I37" s="3"/>
      <c r="M37" s="70"/>
      <c r="N37" s="71"/>
      <c r="O37" s="71"/>
      <c r="P37" s="71"/>
    </row>
    <row r="38" spans="1:16" ht="18.75">
      <c r="A38" s="3"/>
      <c r="B38" s="87" t="s">
        <v>498</v>
      </c>
      <c r="C38" s="63">
        <f>VLOOKUP(Input!$C$8,Input!$B$151:$H$159,5,FALSE)</f>
        <v>300</v>
      </c>
      <c r="D38" s="63">
        <f>VLOOKUP(Input!$C$8,Input!$B$151:$H$159,6,FALSE)</f>
        <v>295</v>
      </c>
      <c r="E38" s="63">
        <f>VLOOKUP(Input!$C$8,Input!$B$151:$H$159,7,FALSE)</f>
        <v>305</v>
      </c>
      <c r="F38" s="88" t="s">
        <v>442</v>
      </c>
      <c r="G38" s="89" t="s">
        <v>399</v>
      </c>
      <c r="H38" s="44" t="s">
        <v>396</v>
      </c>
      <c r="I38" s="3"/>
      <c r="M38" s="70"/>
      <c r="N38" s="71"/>
      <c r="O38" s="71"/>
      <c r="P38" s="71"/>
    </row>
    <row r="39" spans="1:16" ht="18.75">
      <c r="A39" s="3"/>
      <c r="B39" s="18" t="s">
        <v>500</v>
      </c>
      <c r="C39" s="32">
        <f>(C35*C36)</f>
        <v>2100</v>
      </c>
      <c r="D39" s="32">
        <f t="shared" ref="D39:E39" si="3">(D35*D36)</f>
        <v>1475</v>
      </c>
      <c r="E39" s="32">
        <f t="shared" si="3"/>
        <v>2745</v>
      </c>
      <c r="F39" s="12" t="s">
        <v>430</v>
      </c>
      <c r="G39" s="182" t="s">
        <v>395</v>
      </c>
      <c r="H39" s="44"/>
      <c r="I39" s="3"/>
      <c r="M39" s="70"/>
      <c r="N39" s="71"/>
      <c r="O39" s="71"/>
      <c r="P39" s="71"/>
    </row>
    <row r="40" spans="1:16" ht="18.75">
      <c r="A40" s="3"/>
      <c r="B40" s="18" t="s">
        <v>499</v>
      </c>
      <c r="C40" s="32">
        <f>(C37*C38)</f>
        <v>2100</v>
      </c>
      <c r="D40" s="32">
        <f t="shared" ref="D40:E40" si="4">(D37*D38)</f>
        <v>1475</v>
      </c>
      <c r="E40" s="32">
        <f t="shared" si="4"/>
        <v>2745</v>
      </c>
      <c r="F40" s="14" t="s">
        <v>431</v>
      </c>
      <c r="G40" s="183"/>
      <c r="H40" s="45"/>
      <c r="I40" s="3"/>
      <c r="M40" s="70"/>
      <c r="N40" s="71"/>
      <c r="O40" s="71"/>
      <c r="P40" s="71"/>
    </row>
    <row r="41" spans="1:16">
      <c r="A41" s="3"/>
      <c r="B41" s="185"/>
      <c r="C41" s="185"/>
      <c r="D41" s="185"/>
      <c r="E41" s="185"/>
      <c r="F41" s="185"/>
      <c r="G41" s="185"/>
      <c r="H41" s="185"/>
      <c r="I41" s="3"/>
      <c r="M41" s="70"/>
      <c r="N41" s="71"/>
      <c r="O41" s="71"/>
      <c r="P41" s="71"/>
    </row>
    <row r="42" spans="1:16" ht="15.75">
      <c r="A42" s="3"/>
      <c r="B42" s="176" t="s">
        <v>1</v>
      </c>
      <c r="C42" s="177"/>
      <c r="D42" s="177"/>
      <c r="E42" s="177"/>
      <c r="F42" s="177"/>
      <c r="G42" s="177"/>
      <c r="H42" s="178"/>
      <c r="I42" s="3"/>
      <c r="M42" s="70"/>
      <c r="N42" s="71"/>
      <c r="O42" s="71"/>
      <c r="P42" s="71"/>
    </row>
    <row r="43" spans="1:16">
      <c r="A43" s="3"/>
      <c r="B43" s="22" t="s">
        <v>47</v>
      </c>
      <c r="C43" s="15"/>
      <c r="D43" s="15"/>
      <c r="E43" s="15"/>
      <c r="F43" s="17"/>
      <c r="G43" s="17"/>
      <c r="H43" s="16"/>
      <c r="I43" s="3"/>
      <c r="M43" s="70"/>
      <c r="N43" s="71"/>
      <c r="O43" s="71"/>
      <c r="P43" s="71"/>
    </row>
    <row r="44" spans="1:16" ht="18.75">
      <c r="A44" s="3"/>
      <c r="B44" s="11" t="s">
        <v>471</v>
      </c>
      <c r="C44" s="66">
        <f>VLOOKUP(Input!$C$8,Input!$B$174:$K$182,2,FALSE)</f>
        <v>0.55000000000000004</v>
      </c>
      <c r="D44" s="66">
        <f>VLOOKUP(Input!$C$8,Input!$B$174:$K$182,3,FALSE)</f>
        <v>0.5</v>
      </c>
      <c r="E44" s="66">
        <f>VLOOKUP(Input!$C$8,Input!$B$174:$K$182,4,FALSE)</f>
        <v>0.6</v>
      </c>
      <c r="F44" s="84" t="s">
        <v>30</v>
      </c>
      <c r="G44" s="85" t="s">
        <v>410</v>
      </c>
      <c r="H44" s="44" t="s">
        <v>409</v>
      </c>
      <c r="I44" s="3"/>
      <c r="M44" s="70"/>
      <c r="N44" s="71"/>
      <c r="O44" s="71"/>
      <c r="P44" s="71"/>
    </row>
    <row r="45" spans="1:16" ht="18.75">
      <c r="A45" s="3"/>
      <c r="B45" s="11" t="s">
        <v>502</v>
      </c>
      <c r="C45" s="32">
        <f>C44*(C12)</f>
        <v>255750.00000000003</v>
      </c>
      <c r="D45" s="32">
        <f t="shared" ref="D45:E45" si="5">D44*(D12)</f>
        <v>213512.5</v>
      </c>
      <c r="E45" s="32">
        <f t="shared" si="5"/>
        <v>302715</v>
      </c>
      <c r="F45" s="84" t="s">
        <v>31</v>
      </c>
      <c r="G45" s="49" t="s">
        <v>395</v>
      </c>
      <c r="H45" s="90"/>
      <c r="I45" s="3"/>
      <c r="M45" s="70"/>
      <c r="N45" s="71"/>
      <c r="O45" s="71"/>
      <c r="P45" s="71"/>
    </row>
    <row r="46" spans="1:16" ht="18.75">
      <c r="A46" s="3"/>
      <c r="B46" s="11" t="s">
        <v>472</v>
      </c>
      <c r="C46" s="63">
        <f>VLOOKUP(Input!$C$8,Input!$B$174:$K$182,5,FALSE)</f>
        <v>35</v>
      </c>
      <c r="D46" s="63">
        <f>VLOOKUP(Input!$C$8,Input!$B$174:$K$182,6,FALSE)</f>
        <v>33</v>
      </c>
      <c r="E46" s="63">
        <f>VLOOKUP(Input!$C$8,Input!$B$174:$K$182,7,FALSE)</f>
        <v>37</v>
      </c>
      <c r="F46" s="84" t="s">
        <v>535</v>
      </c>
      <c r="G46" s="85" t="s">
        <v>410</v>
      </c>
      <c r="H46" s="44" t="s">
        <v>409</v>
      </c>
      <c r="I46" s="3"/>
      <c r="M46" s="70"/>
      <c r="N46" s="71"/>
      <c r="O46" s="71"/>
      <c r="P46" s="71"/>
    </row>
    <row r="47" spans="1:16" ht="18.75">
      <c r="A47" s="3"/>
      <c r="B47" s="11" t="s">
        <v>473</v>
      </c>
      <c r="C47" s="63">
        <f>VLOOKUP(Input!$C$8,Input!$B$174:$K$182,8,FALSE)</f>
        <v>40</v>
      </c>
      <c r="D47" s="63">
        <f>VLOOKUP(Input!$C$8,Input!$B$174:$K$182,9,FALSE)</f>
        <v>37</v>
      </c>
      <c r="E47" s="63">
        <f>VLOOKUP(Input!$C$8,Input!$B$174:$K$182,10,FALSE)</f>
        <v>43</v>
      </c>
      <c r="F47" s="84" t="s">
        <v>536</v>
      </c>
      <c r="G47" s="85" t="s">
        <v>410</v>
      </c>
      <c r="H47" s="44" t="s">
        <v>409</v>
      </c>
      <c r="I47" s="3"/>
      <c r="M47" s="70"/>
      <c r="N47" s="71"/>
      <c r="O47" s="71"/>
      <c r="P47" s="71"/>
    </row>
    <row r="48" spans="1:16">
      <c r="A48" s="3"/>
      <c r="B48" s="22" t="s">
        <v>36</v>
      </c>
      <c r="C48" s="15"/>
      <c r="D48" s="15"/>
      <c r="E48" s="15"/>
      <c r="F48" s="15"/>
      <c r="G48" s="15"/>
      <c r="H48" s="16"/>
      <c r="I48" s="3"/>
      <c r="M48" s="70"/>
      <c r="N48" s="71"/>
      <c r="O48" s="71"/>
      <c r="P48" s="71"/>
    </row>
    <row r="49" spans="1:16" ht="18.75">
      <c r="A49" s="3"/>
      <c r="B49" s="18" t="s">
        <v>453</v>
      </c>
      <c r="C49" s="63">
        <f>VLOOKUP(Input!$C$8,Input!$B$105:$K$113,5,FALSE)</f>
        <v>300</v>
      </c>
      <c r="D49" s="63">
        <f>VLOOKUP(Input!$C$8,Input!$B$105:$K$113,6,FALSE)</f>
        <v>250</v>
      </c>
      <c r="E49" s="63">
        <f>VLOOKUP(Input!$C$8,Input!$B$105:$K$113,7,FALSE)</f>
        <v>350</v>
      </c>
      <c r="F49" s="84" t="s">
        <v>35</v>
      </c>
      <c r="G49" s="85" t="s">
        <v>405</v>
      </c>
      <c r="H49" s="91"/>
      <c r="I49" s="3"/>
      <c r="M49" s="70"/>
      <c r="N49" s="71"/>
      <c r="O49" s="71"/>
      <c r="P49" s="71"/>
    </row>
    <row r="50" spans="1:16" ht="18.75">
      <c r="A50" s="3"/>
      <c r="B50" s="18" t="s">
        <v>454</v>
      </c>
      <c r="C50" s="63">
        <f>VLOOKUP(Input!$C$8,Input!$B$105:$K$113,8,FALSE)</f>
        <v>200</v>
      </c>
      <c r="D50" s="63">
        <f>VLOOKUP(Input!$C$8,Input!$B$105:$K$113,9,FALSE)</f>
        <v>150</v>
      </c>
      <c r="E50" s="63">
        <f>VLOOKUP(Input!$C$8,Input!$B$105:$K$113,10,FALSE)</f>
        <v>250</v>
      </c>
      <c r="F50" s="84" t="s">
        <v>34</v>
      </c>
      <c r="G50" s="85" t="s">
        <v>410</v>
      </c>
      <c r="H50" s="44" t="s">
        <v>409</v>
      </c>
      <c r="I50" s="3"/>
      <c r="M50" s="70"/>
      <c r="N50" s="71"/>
      <c r="O50" s="71"/>
      <c r="P50" s="71"/>
    </row>
    <row r="51" spans="1:16" ht="18.75">
      <c r="A51" s="3"/>
      <c r="B51" s="18" t="s">
        <v>455</v>
      </c>
      <c r="C51" s="63">
        <f>VLOOKUP(Input!$C$8,Input!$B$116:$K$124,2,FALSE)</f>
        <v>150</v>
      </c>
      <c r="D51" s="63">
        <f>VLOOKUP(Input!$C$8,Input!$B$116:$K$124,3,FALSE)</f>
        <v>100</v>
      </c>
      <c r="E51" s="63">
        <f>VLOOKUP(Input!$C$8,Input!$B$116:$K$124,4,FALSE)</f>
        <v>200</v>
      </c>
      <c r="F51" s="84" t="s">
        <v>33</v>
      </c>
      <c r="G51" s="85" t="s">
        <v>410</v>
      </c>
      <c r="H51" s="44" t="s">
        <v>409</v>
      </c>
      <c r="I51" s="3"/>
      <c r="M51" s="70"/>
      <c r="N51" s="71"/>
      <c r="O51" s="71"/>
      <c r="P51" s="71"/>
    </row>
    <row r="52" spans="1:16" ht="18.75">
      <c r="A52" s="3"/>
      <c r="B52" s="18" t="s">
        <v>503</v>
      </c>
      <c r="C52" s="33">
        <f>SUM(C49:C51)</f>
        <v>650</v>
      </c>
      <c r="D52" s="32">
        <f t="shared" ref="D52" si="6">SUM(D49:D51)</f>
        <v>500</v>
      </c>
      <c r="E52" s="32">
        <f>SUM(E49:E51)</f>
        <v>800</v>
      </c>
      <c r="F52" s="12" t="s">
        <v>37</v>
      </c>
      <c r="G52" s="49" t="s">
        <v>395</v>
      </c>
      <c r="H52" s="86"/>
      <c r="I52" s="3"/>
      <c r="M52" s="70"/>
      <c r="N52" s="71"/>
      <c r="O52" s="71"/>
      <c r="P52" s="71"/>
    </row>
    <row r="53" spans="1:16">
      <c r="A53" s="3"/>
      <c r="B53" s="22" t="s">
        <v>26</v>
      </c>
      <c r="C53" s="15"/>
      <c r="D53" s="15"/>
      <c r="E53" s="15"/>
      <c r="F53" s="15"/>
      <c r="G53" s="15"/>
      <c r="H53" s="16"/>
      <c r="I53" s="3"/>
      <c r="M53" s="70"/>
      <c r="N53" s="71"/>
      <c r="O53" s="71"/>
      <c r="P53" s="71"/>
    </row>
    <row r="54" spans="1:16" ht="18.75">
      <c r="A54" s="3"/>
      <c r="B54" s="18" t="s">
        <v>491</v>
      </c>
      <c r="C54" s="63">
        <f>VLOOKUP(Input!$C$8,Input!$B$116:$K$124,5,FALSE)</f>
        <v>100</v>
      </c>
      <c r="D54" s="63">
        <f>VLOOKUP(Input!$C$8,Input!$B$116:$K$124,6,FALSE)</f>
        <v>80</v>
      </c>
      <c r="E54" s="63">
        <f>VLOOKUP(Input!$C$8,Input!$B$116:$K$124,7,FALSE)</f>
        <v>120</v>
      </c>
      <c r="F54" s="84" t="s">
        <v>38</v>
      </c>
      <c r="G54" s="85" t="s">
        <v>410</v>
      </c>
      <c r="H54" s="44" t="s">
        <v>409</v>
      </c>
      <c r="I54" s="3"/>
      <c r="M54" s="70"/>
      <c r="N54" s="71"/>
      <c r="O54" s="71"/>
      <c r="P54" s="71"/>
    </row>
    <row r="55" spans="1:16" ht="18.75">
      <c r="A55" s="3"/>
      <c r="B55" s="18" t="s">
        <v>492</v>
      </c>
      <c r="C55" s="63">
        <f>VLOOKUP(Input!$C$8,Input!$B$116:$K$124,8,FALSE)</f>
        <v>900</v>
      </c>
      <c r="D55" s="63">
        <f>VLOOKUP(Input!$C$8,Input!$B$116:$K$124,9,FALSE)</f>
        <v>800</v>
      </c>
      <c r="E55" s="63">
        <f>VLOOKUP(Input!$C$8,Input!$B$116:$K$124,10,FALSE)</f>
        <v>1000</v>
      </c>
      <c r="F55" s="84" t="s">
        <v>39</v>
      </c>
      <c r="G55" s="85" t="s">
        <v>410</v>
      </c>
      <c r="H55" s="44" t="s">
        <v>409</v>
      </c>
      <c r="I55" s="3"/>
      <c r="M55" s="70"/>
      <c r="N55" s="71"/>
      <c r="O55" s="71"/>
      <c r="P55" s="71"/>
    </row>
    <row r="56" spans="1:16" ht="18.75">
      <c r="A56" s="3"/>
      <c r="B56" s="18" t="s">
        <v>493</v>
      </c>
      <c r="C56" s="32">
        <f t="shared" ref="C56:D56" si="7">SUM(C54:C55)</f>
        <v>1000</v>
      </c>
      <c r="D56" s="32">
        <f t="shared" si="7"/>
        <v>880</v>
      </c>
      <c r="E56" s="32">
        <f t="shared" ref="E56" si="8">SUM(E54:E55)</f>
        <v>1120</v>
      </c>
      <c r="F56" s="12" t="s">
        <v>32</v>
      </c>
      <c r="G56" s="49" t="s">
        <v>395</v>
      </c>
      <c r="H56" s="92"/>
      <c r="I56" s="3"/>
      <c r="M56" s="70"/>
      <c r="N56" s="71"/>
      <c r="O56" s="71"/>
      <c r="P56" s="71"/>
    </row>
    <row r="57" spans="1:16">
      <c r="A57" s="3"/>
      <c r="B57" s="22" t="s">
        <v>23</v>
      </c>
      <c r="C57" s="15"/>
      <c r="D57" s="15"/>
      <c r="E57" s="15"/>
      <c r="F57" s="15"/>
      <c r="G57" s="15"/>
      <c r="H57" s="16"/>
      <c r="I57" s="3"/>
      <c r="M57" s="70"/>
      <c r="N57" s="71"/>
      <c r="O57" s="71"/>
      <c r="P57" s="71"/>
    </row>
    <row r="58" spans="1:16" ht="18.75">
      <c r="A58" s="3"/>
      <c r="B58" s="87" t="s">
        <v>458</v>
      </c>
      <c r="C58" s="63">
        <f>VLOOKUP(Input!$C$8,Input!$B$127:$K$135,2,FALSE)</f>
        <v>2</v>
      </c>
      <c r="D58" s="63">
        <f>VLOOKUP(Input!$C$8,Input!$B$127:$K$135,3,FALSE)</f>
        <v>1</v>
      </c>
      <c r="E58" s="63">
        <f>VLOOKUP(Input!$C$8,Input!$B$127:$K$135,4,FALSE)</f>
        <v>3</v>
      </c>
      <c r="F58" s="84" t="s">
        <v>40</v>
      </c>
      <c r="G58" s="85" t="s">
        <v>410</v>
      </c>
      <c r="H58" s="44" t="s">
        <v>409</v>
      </c>
      <c r="I58" s="3"/>
      <c r="M58" s="70"/>
      <c r="N58" s="71"/>
      <c r="O58" s="71"/>
      <c r="P58" s="71"/>
    </row>
    <row r="59" spans="1:16" s="2" customFormat="1" ht="18.75">
      <c r="A59" s="3"/>
      <c r="B59" s="87" t="s">
        <v>489</v>
      </c>
      <c r="C59" s="63">
        <f>VLOOKUP(Input!$C$8,Input!$B$151:$E$159,2,FALSE)</f>
        <v>300</v>
      </c>
      <c r="D59" s="63">
        <f>VLOOKUP(Input!$C$8,Input!$B$151:$E$159,3,FALSE)</f>
        <v>295</v>
      </c>
      <c r="E59" s="63">
        <f>VLOOKUP(Input!$C$8,Input!$B$151:$E$159,4,FALSE)</f>
        <v>305</v>
      </c>
      <c r="F59" s="88" t="s">
        <v>439</v>
      </c>
      <c r="G59" s="93" t="s">
        <v>399</v>
      </c>
      <c r="H59" s="86" t="s">
        <v>396</v>
      </c>
      <c r="I59" s="3"/>
      <c r="M59" s="70"/>
      <c r="N59" s="70"/>
      <c r="O59" s="70"/>
      <c r="P59" s="70"/>
    </row>
    <row r="60" spans="1:16" ht="18.75">
      <c r="A60" s="3"/>
      <c r="B60" s="87" t="s">
        <v>460</v>
      </c>
      <c r="C60" s="63">
        <f>VLOOKUP(Input!$C$8,Input!$B$127:$K$135,5,FALSE)</f>
        <v>2</v>
      </c>
      <c r="D60" s="63">
        <f>VLOOKUP(Input!$C$8,Input!$B$127:$K$135,6,FALSE)</f>
        <v>1</v>
      </c>
      <c r="E60" s="63">
        <f>VLOOKUP(Input!$C$8,Input!$B$127:$K$135,7,FALSE)</f>
        <v>3</v>
      </c>
      <c r="F60" s="84" t="s">
        <v>413</v>
      </c>
      <c r="G60" s="85" t="s">
        <v>410</v>
      </c>
      <c r="H60" s="44" t="s">
        <v>409</v>
      </c>
      <c r="I60" s="3"/>
      <c r="M60" s="70"/>
      <c r="N60" s="71"/>
      <c r="O60" s="71"/>
      <c r="P60" s="71"/>
    </row>
    <row r="61" spans="1:16" ht="18.75">
      <c r="A61" s="3"/>
      <c r="B61" s="87" t="s">
        <v>490</v>
      </c>
      <c r="C61" s="63">
        <f>VLOOKUP(Input!$C$8,Input!$B$151:$H$159,5,FALSE)</f>
        <v>300</v>
      </c>
      <c r="D61" s="63">
        <f>VLOOKUP(Input!$C$8,Input!$B$151:$H$159,6,FALSE)</f>
        <v>295</v>
      </c>
      <c r="E61" s="63">
        <f>VLOOKUP(Input!$C$8,Input!$B$151:$H$159,7,FALSE)</f>
        <v>305</v>
      </c>
      <c r="F61" s="88" t="s">
        <v>440</v>
      </c>
      <c r="G61" s="93" t="s">
        <v>399</v>
      </c>
      <c r="H61" s="86" t="s">
        <v>396</v>
      </c>
      <c r="I61" s="3"/>
      <c r="M61" s="70"/>
      <c r="N61" s="71"/>
      <c r="O61" s="71"/>
      <c r="P61" s="71"/>
    </row>
    <row r="62" spans="1:16" ht="18.75">
      <c r="A62" s="3"/>
      <c r="B62" s="18" t="s">
        <v>476</v>
      </c>
      <c r="C62" s="32">
        <f>(C58*C59)</f>
        <v>600</v>
      </c>
      <c r="D62" s="32">
        <f t="shared" ref="D62:E62" si="9">(D58*D59)</f>
        <v>295</v>
      </c>
      <c r="E62" s="32">
        <f t="shared" si="9"/>
        <v>915</v>
      </c>
      <c r="F62" s="12" t="s">
        <v>60</v>
      </c>
      <c r="G62" s="182" t="s">
        <v>395</v>
      </c>
      <c r="H62" s="94"/>
      <c r="I62" s="3"/>
      <c r="M62" s="70"/>
      <c r="N62" s="71"/>
      <c r="O62" s="71"/>
      <c r="P62" s="71"/>
    </row>
    <row r="63" spans="1:16" ht="18.75">
      <c r="A63" s="3"/>
      <c r="B63" s="18" t="s">
        <v>477</v>
      </c>
      <c r="C63" s="32">
        <f>(C60*C61)</f>
        <v>600</v>
      </c>
      <c r="D63" s="32">
        <f t="shared" ref="D63:E63" si="10">(D60*D61)</f>
        <v>295</v>
      </c>
      <c r="E63" s="32">
        <f t="shared" si="10"/>
        <v>915</v>
      </c>
      <c r="F63" s="14" t="s">
        <v>60</v>
      </c>
      <c r="G63" s="183"/>
      <c r="H63" s="95"/>
      <c r="I63" s="3"/>
      <c r="M63" s="70"/>
      <c r="N63" s="71"/>
      <c r="O63" s="71"/>
      <c r="P63" s="71"/>
    </row>
    <row r="64" spans="1:16" ht="16.5" customHeight="1">
      <c r="A64" s="3"/>
      <c r="B64" s="25"/>
      <c r="C64" s="26"/>
      <c r="D64" s="10"/>
      <c r="E64" s="10"/>
      <c r="F64" s="7"/>
      <c r="G64" s="7"/>
      <c r="H64" s="27"/>
      <c r="I64" s="3"/>
      <c r="M64" s="70"/>
      <c r="N64" s="71"/>
      <c r="O64" s="71"/>
      <c r="P64" s="71"/>
    </row>
    <row r="65" spans="1:16" ht="15.75">
      <c r="A65" s="3"/>
      <c r="B65" s="176" t="s">
        <v>49</v>
      </c>
      <c r="C65" s="177"/>
      <c r="D65" s="177"/>
      <c r="E65" s="177"/>
      <c r="F65" s="177"/>
      <c r="G65" s="177"/>
      <c r="H65" s="178"/>
      <c r="I65" s="3"/>
      <c r="M65" s="70"/>
      <c r="N65" s="71"/>
      <c r="O65" s="71"/>
      <c r="P65" s="71"/>
    </row>
    <row r="66" spans="1:16">
      <c r="A66" s="3"/>
      <c r="B66" s="22" t="s">
        <v>47</v>
      </c>
      <c r="C66" s="15"/>
      <c r="D66" s="15"/>
      <c r="E66" s="15"/>
      <c r="F66" s="17"/>
      <c r="G66" s="17"/>
      <c r="H66" s="16"/>
      <c r="I66" s="3"/>
      <c r="M66" s="70"/>
      <c r="N66" s="71"/>
      <c r="O66" s="71"/>
      <c r="P66" s="71"/>
    </row>
    <row r="67" spans="1:16" ht="21" customHeight="1">
      <c r="A67" s="3"/>
      <c r="B67" s="179" t="s">
        <v>50</v>
      </c>
      <c r="C67" s="180"/>
      <c r="D67" s="180"/>
      <c r="E67" s="180"/>
      <c r="F67" s="180"/>
      <c r="G67" s="180"/>
      <c r="H67" s="181"/>
      <c r="I67" s="3"/>
      <c r="M67" s="70"/>
      <c r="N67" s="71"/>
      <c r="O67" s="71"/>
      <c r="P67" s="71"/>
    </row>
    <row r="68" spans="1:16" ht="18.75">
      <c r="A68" s="3"/>
      <c r="B68" s="11" t="s">
        <v>474</v>
      </c>
      <c r="C68" s="63">
        <f>VLOOKUP(Input!$C$8,Input!$B$185:$E$193,2,FALSE)</f>
        <v>30</v>
      </c>
      <c r="D68" s="63">
        <f>VLOOKUP(Input!$C$8,Input!$B$185:$E$193,3,FALSE)</f>
        <v>29</v>
      </c>
      <c r="E68" s="63">
        <f>VLOOKUP(Input!$C$8,Input!$B$185:$E$193,4,FALSE)</f>
        <v>31</v>
      </c>
      <c r="F68" s="84" t="s">
        <v>537</v>
      </c>
      <c r="G68" s="85" t="s">
        <v>410</v>
      </c>
      <c r="H68" s="44" t="s">
        <v>409</v>
      </c>
      <c r="I68" s="3"/>
      <c r="M68" s="70"/>
      <c r="N68" s="71"/>
      <c r="O68" s="71"/>
      <c r="P68" s="71"/>
    </row>
    <row r="69" spans="1:16">
      <c r="A69" s="3"/>
      <c r="B69" s="22" t="s">
        <v>36</v>
      </c>
      <c r="C69" s="15"/>
      <c r="D69" s="15"/>
      <c r="E69" s="15"/>
      <c r="F69" s="15"/>
      <c r="G69" s="15"/>
      <c r="H69" s="16"/>
      <c r="I69" s="3"/>
      <c r="M69" s="70"/>
      <c r="N69" s="71"/>
      <c r="O69" s="71"/>
      <c r="P69" s="71"/>
    </row>
    <row r="70" spans="1:16" ht="18.75">
      <c r="A70" s="3"/>
      <c r="B70" s="18" t="s">
        <v>459</v>
      </c>
      <c r="C70" s="63">
        <f>VLOOKUP(Input!$C$8,Input!$B$127:$K$135,8,FALSE)</f>
        <v>100</v>
      </c>
      <c r="D70" s="63">
        <f>VLOOKUP(Input!$C$8,Input!$B$127:$K$135,9,FALSE)</f>
        <v>80</v>
      </c>
      <c r="E70" s="63">
        <f>VLOOKUP(Input!$C$8,Input!$B$127:$K$135,10,FALSE)</f>
        <v>120</v>
      </c>
      <c r="F70" s="84" t="s">
        <v>51</v>
      </c>
      <c r="G70" s="85" t="s">
        <v>410</v>
      </c>
      <c r="H70" s="44" t="s">
        <v>409</v>
      </c>
      <c r="I70" s="3"/>
      <c r="M70" s="70"/>
      <c r="N70" s="71"/>
      <c r="O70" s="71"/>
      <c r="P70" s="71"/>
    </row>
    <row r="71" spans="1:16">
      <c r="A71" s="3"/>
      <c r="B71" s="22" t="s">
        <v>26</v>
      </c>
      <c r="C71" s="15"/>
      <c r="D71" s="15"/>
      <c r="E71" s="15"/>
      <c r="F71" s="15"/>
      <c r="G71" s="15"/>
      <c r="H71" s="16"/>
      <c r="I71" s="3"/>
      <c r="M71" s="70"/>
      <c r="N71" s="71"/>
      <c r="O71" s="71"/>
      <c r="P71" s="71"/>
    </row>
    <row r="72" spans="1:16">
      <c r="A72" s="3"/>
      <c r="B72" s="179" t="s">
        <v>52</v>
      </c>
      <c r="C72" s="180"/>
      <c r="D72" s="180"/>
      <c r="E72" s="180"/>
      <c r="F72" s="180"/>
      <c r="G72" s="180"/>
      <c r="H72" s="181"/>
      <c r="I72" s="3"/>
      <c r="M72" s="70"/>
      <c r="N72" s="71"/>
      <c r="O72" s="71"/>
      <c r="P72" s="71"/>
    </row>
    <row r="73" spans="1:16">
      <c r="A73" s="3"/>
      <c r="B73" s="22" t="s">
        <v>23</v>
      </c>
      <c r="C73" s="15"/>
      <c r="D73" s="15"/>
      <c r="E73" s="15"/>
      <c r="F73" s="15"/>
      <c r="G73" s="15"/>
      <c r="H73" s="16"/>
      <c r="I73" s="3"/>
      <c r="M73" s="70"/>
      <c r="N73" s="71"/>
      <c r="O73" s="71"/>
      <c r="P73" s="71"/>
    </row>
    <row r="74" spans="1:16" ht="18.75">
      <c r="A74" s="3"/>
      <c r="B74" s="87" t="s">
        <v>461</v>
      </c>
      <c r="C74" s="66">
        <f>VLOOKUP(Input!$C$8,Input!$B$138:$E$146,2,FALSE)</f>
        <v>0.5</v>
      </c>
      <c r="D74" s="66">
        <f>VLOOKUP(Input!$C$8,Input!$B$138:$E$146,3,FALSE)</f>
        <v>0.5</v>
      </c>
      <c r="E74" s="66">
        <f>VLOOKUP(Input!$C$8,Input!$B$138:$E$146,4,FALSE)</f>
        <v>1</v>
      </c>
      <c r="F74" s="84" t="s">
        <v>404</v>
      </c>
      <c r="G74" s="85" t="s">
        <v>410</v>
      </c>
      <c r="H74" s="44" t="s">
        <v>409</v>
      </c>
      <c r="I74" s="3"/>
      <c r="M74" s="70"/>
      <c r="N74" s="71"/>
      <c r="O74" s="71"/>
      <c r="P74" s="71"/>
    </row>
    <row r="75" spans="1:16" ht="18.75">
      <c r="A75" s="3"/>
      <c r="B75" s="87" t="s">
        <v>487</v>
      </c>
      <c r="C75" s="66">
        <f>VLOOKUP(Input!$C$8,Input!$B$151:$E$159,2,FALSE)</f>
        <v>300</v>
      </c>
      <c r="D75" s="66">
        <f>VLOOKUP(Input!$C$8,Input!$B$151:$E$159,3,FALSE)</f>
        <v>295</v>
      </c>
      <c r="E75" s="66">
        <f>VLOOKUP(Input!$C$8,Input!$B$151:$E$159,4,FALSE)</f>
        <v>305</v>
      </c>
      <c r="F75" s="64" t="s">
        <v>438</v>
      </c>
      <c r="G75" s="96" t="s">
        <v>399</v>
      </c>
      <c r="H75" s="86" t="s">
        <v>396</v>
      </c>
      <c r="I75" s="3"/>
      <c r="M75" s="70"/>
      <c r="N75" s="71"/>
      <c r="O75" s="71"/>
      <c r="P75" s="71"/>
    </row>
    <row r="76" spans="1:16" ht="18.75" customHeight="1">
      <c r="A76" s="3"/>
      <c r="B76" s="18" t="s">
        <v>488</v>
      </c>
      <c r="C76" s="33">
        <f>C74*C75</f>
        <v>150</v>
      </c>
      <c r="D76" s="33">
        <f>D74*D75</f>
        <v>147.5</v>
      </c>
      <c r="E76" s="33">
        <f>E74*E75</f>
        <v>305</v>
      </c>
      <c r="F76" s="14" t="s">
        <v>412</v>
      </c>
      <c r="G76" s="82" t="s">
        <v>395</v>
      </c>
      <c r="H76" s="95"/>
      <c r="I76" s="3"/>
      <c r="M76" s="70"/>
      <c r="N76" s="71"/>
      <c r="O76" s="71"/>
      <c r="P76" s="71"/>
    </row>
    <row r="77" spans="1:16">
      <c r="A77" s="3"/>
      <c r="B77" s="3"/>
      <c r="C77" s="3"/>
      <c r="D77" s="3"/>
      <c r="E77" s="3"/>
      <c r="F77" s="3"/>
      <c r="G77" s="3"/>
      <c r="H77" s="3"/>
      <c r="I77" s="3"/>
      <c r="M77" s="70"/>
      <c r="N77" s="71"/>
      <c r="O77" s="71"/>
      <c r="P77" s="71"/>
    </row>
    <row r="78" spans="1:16">
      <c r="M78" s="70"/>
      <c r="N78" s="71"/>
      <c r="O78" s="71"/>
      <c r="P78" s="71"/>
    </row>
    <row r="79" spans="1:16">
      <c r="M79" s="70"/>
      <c r="N79" s="71"/>
      <c r="O79" s="71"/>
      <c r="P79" s="71"/>
    </row>
    <row r="80" spans="1:16">
      <c r="M80" s="70"/>
      <c r="N80" s="71"/>
      <c r="O80" s="71"/>
      <c r="P80" s="71"/>
    </row>
    <row r="81" spans="2:16">
      <c r="M81" s="70"/>
      <c r="N81" s="71"/>
      <c r="O81" s="71"/>
      <c r="P81" s="71"/>
    </row>
    <row r="82" spans="2:16">
      <c r="M82" s="70"/>
      <c r="N82" s="71"/>
      <c r="O82" s="71"/>
      <c r="P82" s="71"/>
    </row>
    <row r="83" spans="2:16">
      <c r="M83" s="70"/>
      <c r="N83" s="71"/>
      <c r="O83" s="71"/>
      <c r="P83" s="71"/>
    </row>
    <row r="84" spans="2:16">
      <c r="M84" s="70"/>
      <c r="N84" s="71"/>
      <c r="O84" s="71"/>
      <c r="P84" s="71"/>
    </row>
    <row r="85" spans="2:16">
      <c r="M85" s="70"/>
      <c r="N85" s="71"/>
      <c r="O85" s="71"/>
      <c r="P85" s="71"/>
    </row>
    <row r="86" spans="2:16">
      <c r="M86" s="70"/>
      <c r="N86" s="71"/>
      <c r="O86" s="71"/>
      <c r="P86" s="71"/>
    </row>
    <row r="87" spans="2:16">
      <c r="M87" s="70"/>
      <c r="N87" s="71"/>
      <c r="O87" s="71"/>
      <c r="P87" s="71"/>
    </row>
    <row r="88" spans="2:16">
      <c r="M88" s="70"/>
      <c r="N88" s="71"/>
      <c r="O88" s="71"/>
      <c r="P88" s="71"/>
    </row>
    <row r="89" spans="2:16">
      <c r="M89" s="70"/>
      <c r="N89" s="71"/>
      <c r="O89" s="71"/>
      <c r="P89" s="71"/>
    </row>
    <row r="90" spans="2:16">
      <c r="M90" s="70"/>
      <c r="N90" s="71"/>
      <c r="O90" s="71"/>
      <c r="P90" s="71"/>
    </row>
    <row r="91" spans="2:16">
      <c r="B91" s="69"/>
      <c r="C91" s="69"/>
      <c r="M91" s="70"/>
      <c r="N91" s="71"/>
      <c r="O91" s="71"/>
      <c r="P91" s="71"/>
    </row>
    <row r="92" spans="2:16">
      <c r="M92" s="70"/>
      <c r="N92" s="71"/>
      <c r="O92" s="71"/>
      <c r="P92" s="71"/>
    </row>
    <row r="93" spans="2:16">
      <c r="M93" s="70"/>
      <c r="N93" s="71"/>
      <c r="O93" s="71"/>
      <c r="P93" s="71"/>
    </row>
    <row r="94" spans="2:16">
      <c r="M94" s="70"/>
      <c r="N94" s="71"/>
      <c r="O94" s="71"/>
      <c r="P94" s="71"/>
    </row>
    <row r="95" spans="2:16">
      <c r="M95" s="70"/>
      <c r="N95" s="71"/>
      <c r="O95" s="71"/>
      <c r="P95" s="71"/>
    </row>
    <row r="96" spans="2:16">
      <c r="M96" s="70"/>
      <c r="N96" s="71"/>
      <c r="O96" s="71"/>
      <c r="P96" s="71"/>
    </row>
    <row r="97" spans="13:16">
      <c r="M97" s="70"/>
      <c r="N97" s="71"/>
      <c r="O97" s="71"/>
      <c r="P97" s="71"/>
    </row>
    <row r="98" spans="13:16">
      <c r="M98" s="70"/>
      <c r="N98" s="71"/>
      <c r="O98" s="71"/>
      <c r="P98" s="71"/>
    </row>
    <row r="99" spans="13:16">
      <c r="M99" s="70"/>
      <c r="N99" s="71"/>
      <c r="O99" s="71"/>
      <c r="P99" s="71"/>
    </row>
    <row r="100" spans="13:16">
      <c r="M100" s="70"/>
      <c r="N100" s="71"/>
      <c r="O100" s="71"/>
      <c r="P100" s="71"/>
    </row>
    <row r="101" spans="13:16">
      <c r="M101" s="70"/>
      <c r="N101" s="71"/>
      <c r="O101" s="71"/>
      <c r="P101" s="71"/>
    </row>
    <row r="102" spans="13:16">
      <c r="M102" s="70"/>
      <c r="N102" s="71"/>
      <c r="O102" s="71"/>
      <c r="P102" s="71"/>
    </row>
    <row r="103" spans="13:16">
      <c r="M103" s="70"/>
      <c r="N103" s="71"/>
      <c r="O103" s="71"/>
      <c r="P103" s="71"/>
    </row>
    <row r="104" spans="13:16">
      <c r="M104" s="70"/>
      <c r="N104" s="71"/>
      <c r="O104" s="71"/>
      <c r="P104" s="71"/>
    </row>
    <row r="105" spans="13:16">
      <c r="M105" s="70"/>
      <c r="N105" s="71"/>
      <c r="O105" s="71"/>
      <c r="P105" s="71"/>
    </row>
    <row r="106" spans="13:16">
      <c r="M106" s="70"/>
      <c r="N106" s="71"/>
      <c r="O106" s="71"/>
      <c r="P106" s="71"/>
    </row>
    <row r="107" spans="13:16">
      <c r="M107" s="70"/>
      <c r="N107" s="71"/>
      <c r="O107" s="71"/>
      <c r="P107" s="71"/>
    </row>
    <row r="108" spans="13:16">
      <c r="M108" s="70"/>
      <c r="N108" s="71"/>
      <c r="O108" s="71"/>
      <c r="P108" s="71"/>
    </row>
    <row r="109" spans="13:16">
      <c r="M109" s="70"/>
      <c r="N109" s="71"/>
      <c r="O109" s="71"/>
      <c r="P109" s="71"/>
    </row>
    <row r="110" spans="13:16">
      <c r="M110" s="70"/>
      <c r="N110" s="71"/>
      <c r="O110" s="71"/>
      <c r="P110" s="71"/>
    </row>
    <row r="111" spans="13:16">
      <c r="M111" s="70"/>
      <c r="N111" s="71"/>
      <c r="O111" s="71"/>
      <c r="P111" s="71"/>
    </row>
    <row r="112" spans="13:16">
      <c r="M112" s="70"/>
      <c r="N112" s="71"/>
      <c r="O112" s="71"/>
      <c r="P112" s="71"/>
    </row>
    <row r="113" spans="13:16">
      <c r="M113" s="70"/>
      <c r="N113" s="71"/>
      <c r="O113" s="71"/>
      <c r="P113" s="71"/>
    </row>
    <row r="114" spans="13:16">
      <c r="M114" s="70"/>
      <c r="N114" s="71"/>
      <c r="O114" s="71"/>
      <c r="P114" s="71"/>
    </row>
    <row r="115" spans="13:16">
      <c r="M115" s="70"/>
      <c r="N115" s="71"/>
      <c r="O115" s="71"/>
      <c r="P115" s="71"/>
    </row>
    <row r="116" spans="13:16">
      <c r="M116" s="70"/>
      <c r="N116" s="71"/>
      <c r="O116" s="71"/>
      <c r="P116" s="71"/>
    </row>
    <row r="117" spans="13:16">
      <c r="M117" s="70"/>
      <c r="N117" s="71"/>
      <c r="O117" s="71"/>
      <c r="P117" s="71"/>
    </row>
    <row r="118" spans="13:16">
      <c r="M118" s="70"/>
      <c r="N118" s="71"/>
      <c r="O118" s="71"/>
      <c r="P118" s="71"/>
    </row>
    <row r="119" spans="13:16">
      <c r="M119" s="70"/>
      <c r="N119" s="71"/>
      <c r="O119" s="71"/>
      <c r="P119" s="71"/>
    </row>
    <row r="120" spans="13:16">
      <c r="M120" s="70"/>
      <c r="N120" s="71"/>
      <c r="O120" s="71"/>
      <c r="P120" s="71"/>
    </row>
    <row r="121" spans="13:16">
      <c r="M121" s="70"/>
      <c r="N121" s="71"/>
      <c r="O121" s="71"/>
      <c r="P121" s="71"/>
    </row>
    <row r="122" spans="13:16">
      <c r="M122" s="70"/>
      <c r="N122" s="71"/>
      <c r="O122" s="71"/>
      <c r="P122" s="71"/>
    </row>
    <row r="123" spans="13:16">
      <c r="M123" s="70"/>
      <c r="N123" s="71"/>
      <c r="O123" s="71"/>
      <c r="P123" s="71"/>
    </row>
    <row r="124" spans="13:16">
      <c r="M124" s="70"/>
      <c r="N124" s="71"/>
      <c r="O124" s="71"/>
      <c r="P124" s="71"/>
    </row>
    <row r="125" spans="13:16">
      <c r="M125" s="70"/>
      <c r="N125" s="71"/>
      <c r="O125" s="71"/>
      <c r="P125" s="71"/>
    </row>
    <row r="126" spans="13:16">
      <c r="M126" s="70"/>
      <c r="N126" s="71"/>
      <c r="O126" s="71"/>
      <c r="P126" s="71"/>
    </row>
    <row r="127" spans="13:16">
      <c r="M127" s="70"/>
      <c r="N127" s="71"/>
      <c r="O127" s="71"/>
      <c r="P127" s="71"/>
    </row>
    <row r="128" spans="13:16">
      <c r="M128" s="70"/>
      <c r="N128" s="71"/>
      <c r="O128" s="71"/>
      <c r="P128" s="71"/>
    </row>
    <row r="129" spans="13:16">
      <c r="M129" s="70"/>
      <c r="N129" s="71"/>
      <c r="O129" s="71"/>
      <c r="P129" s="71"/>
    </row>
    <row r="130" spans="13:16">
      <c r="M130" s="70"/>
      <c r="N130" s="71"/>
      <c r="O130" s="71"/>
      <c r="P130" s="71"/>
    </row>
    <row r="131" spans="13:16">
      <c r="M131" s="70"/>
      <c r="N131" s="71"/>
      <c r="O131" s="71"/>
      <c r="P131" s="71"/>
    </row>
    <row r="132" spans="13:16">
      <c r="M132" s="70"/>
      <c r="N132" s="71"/>
      <c r="O132" s="71"/>
      <c r="P132" s="71"/>
    </row>
    <row r="133" spans="13:16">
      <c r="M133" s="70"/>
      <c r="N133" s="71"/>
      <c r="O133" s="71"/>
      <c r="P133" s="71"/>
    </row>
    <row r="134" spans="13:16">
      <c r="M134" s="70"/>
      <c r="N134" s="71"/>
      <c r="O134" s="71"/>
      <c r="P134" s="71"/>
    </row>
    <row r="135" spans="13:16">
      <c r="M135" s="70"/>
      <c r="N135" s="71"/>
      <c r="O135" s="71"/>
      <c r="P135" s="71"/>
    </row>
    <row r="136" spans="13:16">
      <c r="M136" s="70"/>
      <c r="N136" s="71"/>
      <c r="O136" s="71"/>
      <c r="P136" s="71"/>
    </row>
    <row r="137" spans="13:16">
      <c r="M137" s="70"/>
      <c r="N137" s="71"/>
      <c r="O137" s="71"/>
      <c r="P137" s="71"/>
    </row>
    <row r="138" spans="13:16">
      <c r="M138" s="70"/>
      <c r="N138" s="71"/>
      <c r="O138" s="71"/>
      <c r="P138" s="71"/>
    </row>
    <row r="139" spans="13:16">
      <c r="M139" s="70"/>
      <c r="N139" s="71"/>
      <c r="O139" s="71"/>
      <c r="P139" s="71"/>
    </row>
    <row r="140" spans="13:16">
      <c r="M140" s="70"/>
      <c r="N140" s="71"/>
      <c r="O140" s="71"/>
      <c r="P140" s="71"/>
    </row>
    <row r="141" spans="13:16">
      <c r="M141" s="70"/>
      <c r="N141" s="71"/>
      <c r="O141" s="71"/>
      <c r="P141" s="71"/>
    </row>
    <row r="142" spans="13:16">
      <c r="M142" s="70"/>
      <c r="N142" s="71"/>
      <c r="O142" s="71"/>
      <c r="P142" s="71"/>
    </row>
    <row r="143" spans="13:16">
      <c r="M143" s="70"/>
      <c r="N143" s="71"/>
      <c r="O143" s="71"/>
      <c r="P143" s="71"/>
    </row>
    <row r="144" spans="13:16">
      <c r="M144" s="70"/>
      <c r="N144" s="71"/>
      <c r="O144" s="71"/>
      <c r="P144" s="71"/>
    </row>
    <row r="145" spans="13:16">
      <c r="M145" s="70"/>
      <c r="N145" s="71"/>
      <c r="O145" s="71"/>
      <c r="P145" s="71"/>
    </row>
    <row r="146" spans="13:16">
      <c r="M146" s="70"/>
      <c r="N146" s="71"/>
      <c r="O146" s="71"/>
      <c r="P146" s="71"/>
    </row>
    <row r="147" spans="13:16">
      <c r="M147" s="70"/>
      <c r="N147" s="71"/>
      <c r="O147" s="71"/>
      <c r="P147" s="71"/>
    </row>
    <row r="148" spans="13:16">
      <c r="M148" s="70"/>
      <c r="N148" s="71"/>
      <c r="O148" s="71"/>
      <c r="P148" s="71"/>
    </row>
    <row r="149" spans="13:16">
      <c r="M149" s="70"/>
      <c r="N149" s="71"/>
      <c r="O149" s="71"/>
      <c r="P149" s="71"/>
    </row>
    <row r="150" spans="13:16">
      <c r="M150" s="70"/>
      <c r="N150" s="71"/>
      <c r="O150" s="71"/>
      <c r="P150" s="71"/>
    </row>
    <row r="151" spans="13:16">
      <c r="M151" s="70"/>
      <c r="N151" s="71"/>
      <c r="O151" s="71"/>
      <c r="P151" s="71"/>
    </row>
    <row r="152" spans="13:16">
      <c r="M152" s="70"/>
      <c r="N152" s="71"/>
      <c r="O152" s="71"/>
      <c r="P152" s="71"/>
    </row>
    <row r="153" spans="13:16">
      <c r="M153" s="70"/>
      <c r="N153" s="71"/>
      <c r="O153" s="71"/>
      <c r="P153" s="71"/>
    </row>
    <row r="154" spans="13:16">
      <c r="M154" s="70"/>
      <c r="N154" s="71"/>
      <c r="O154" s="71"/>
      <c r="P154" s="71"/>
    </row>
    <row r="155" spans="13:16">
      <c r="M155" s="70"/>
      <c r="N155" s="71"/>
      <c r="O155" s="71"/>
      <c r="P155" s="71"/>
    </row>
    <row r="156" spans="13:16">
      <c r="M156" s="70"/>
      <c r="N156" s="71"/>
      <c r="O156" s="71"/>
      <c r="P156" s="71"/>
    </row>
    <row r="157" spans="13:16">
      <c r="M157" s="70"/>
      <c r="N157" s="71"/>
      <c r="O157" s="71"/>
      <c r="P157" s="71"/>
    </row>
    <row r="158" spans="13:16">
      <c r="M158" s="70"/>
      <c r="N158" s="71"/>
      <c r="O158" s="71"/>
      <c r="P158" s="71"/>
    </row>
    <row r="159" spans="13:16">
      <c r="M159" s="70"/>
      <c r="N159" s="71"/>
      <c r="O159" s="71"/>
      <c r="P159" s="71"/>
    </row>
    <row r="160" spans="13:16">
      <c r="M160" s="70"/>
      <c r="N160" s="71"/>
      <c r="O160" s="71"/>
      <c r="P160" s="71"/>
    </row>
    <row r="161" spans="13:16">
      <c r="M161" s="70"/>
      <c r="N161" s="71"/>
      <c r="O161" s="71"/>
      <c r="P161" s="71"/>
    </row>
    <row r="162" spans="13:16">
      <c r="M162" s="70"/>
      <c r="N162" s="71"/>
      <c r="O162" s="71"/>
      <c r="P162" s="71"/>
    </row>
    <row r="163" spans="13:16">
      <c r="M163" s="70"/>
      <c r="N163" s="71"/>
      <c r="O163" s="71"/>
      <c r="P163" s="71"/>
    </row>
    <row r="164" spans="13:16">
      <c r="M164" s="70"/>
      <c r="N164" s="71"/>
      <c r="O164" s="71"/>
      <c r="P164" s="71"/>
    </row>
    <row r="165" spans="13:16">
      <c r="M165" s="70"/>
      <c r="N165" s="71"/>
      <c r="O165" s="71"/>
      <c r="P165" s="71"/>
    </row>
    <row r="166" spans="13:16">
      <c r="M166" s="70"/>
      <c r="N166" s="71"/>
      <c r="O166" s="71"/>
      <c r="P166" s="71"/>
    </row>
    <row r="167" spans="13:16">
      <c r="M167" s="70"/>
      <c r="N167" s="71"/>
      <c r="O167" s="71"/>
      <c r="P167" s="71"/>
    </row>
    <row r="168" spans="13:16">
      <c r="M168" s="70"/>
      <c r="N168" s="71"/>
      <c r="O168" s="71"/>
      <c r="P168" s="71"/>
    </row>
    <row r="169" spans="13:16">
      <c r="M169" s="70"/>
      <c r="N169" s="71"/>
      <c r="O169" s="71"/>
      <c r="P169" s="71"/>
    </row>
    <row r="170" spans="13:16">
      <c r="M170" s="70"/>
      <c r="N170" s="71"/>
      <c r="O170" s="71"/>
      <c r="P170" s="71"/>
    </row>
    <row r="171" spans="13:16">
      <c r="M171" s="70"/>
      <c r="N171" s="71"/>
      <c r="O171" s="71"/>
      <c r="P171" s="71"/>
    </row>
    <row r="172" spans="13:16">
      <c r="M172" s="70"/>
      <c r="N172" s="71"/>
      <c r="O172" s="71"/>
      <c r="P172" s="71"/>
    </row>
    <row r="173" spans="13:16">
      <c r="M173" s="70"/>
      <c r="N173" s="71"/>
      <c r="O173" s="71"/>
      <c r="P173" s="71"/>
    </row>
    <row r="174" spans="13:16">
      <c r="M174" s="70"/>
      <c r="N174" s="71"/>
      <c r="O174" s="71"/>
      <c r="P174" s="71"/>
    </row>
    <row r="175" spans="13:16">
      <c r="M175" s="70"/>
      <c r="N175" s="71"/>
      <c r="O175" s="71"/>
      <c r="P175" s="71"/>
    </row>
    <row r="176" spans="13:16">
      <c r="M176" s="30"/>
    </row>
    <row r="177" spans="11:13">
      <c r="M177" s="30"/>
    </row>
    <row r="178" spans="11:13">
      <c r="M178" s="30"/>
    </row>
    <row r="179" spans="11:13">
      <c r="M179" s="30"/>
    </row>
    <row r="180" spans="11:13">
      <c r="M180" s="30"/>
    </row>
    <row r="181" spans="11:13">
      <c r="M181" s="30"/>
    </row>
    <row r="182" spans="11:13">
      <c r="M182" s="30"/>
    </row>
    <row r="183" spans="11:13">
      <c r="M183" s="30"/>
    </row>
    <row r="184" spans="11:13">
      <c r="M184" s="30"/>
    </row>
    <row r="185" spans="11:13">
      <c r="M185" s="30"/>
    </row>
    <row r="186" spans="11:13">
      <c r="M186" s="30"/>
    </row>
    <row r="187" spans="11:13">
      <c r="M187" s="30"/>
    </row>
    <row r="188" spans="11:13">
      <c r="K188" s="71"/>
    </row>
    <row r="189" spans="11:13">
      <c r="K189" s="71"/>
    </row>
    <row r="190" spans="11:13">
      <c r="K190" s="71"/>
    </row>
    <row r="191" spans="11:13">
      <c r="K191" s="71"/>
    </row>
    <row r="192" spans="11:13">
      <c r="K192" s="71"/>
    </row>
    <row r="193" spans="11:11">
      <c r="K193" s="71"/>
    </row>
    <row r="194" spans="11:11">
      <c r="K194" s="71"/>
    </row>
    <row r="195" spans="11:11">
      <c r="K195" s="71"/>
    </row>
    <row r="196" spans="11:11">
      <c r="K196" s="71"/>
    </row>
    <row r="197" spans="11:11">
      <c r="K197" s="71"/>
    </row>
    <row r="198" spans="11:11">
      <c r="K198" s="71"/>
    </row>
    <row r="199" spans="11:11">
      <c r="K199" s="71"/>
    </row>
    <row r="200" spans="11:11">
      <c r="K200" s="71"/>
    </row>
    <row r="201" spans="11:11">
      <c r="K201" s="71"/>
    </row>
    <row r="202" spans="11:11">
      <c r="K202" s="71"/>
    </row>
    <row r="203" spans="11:11">
      <c r="K203" s="71"/>
    </row>
    <row r="204" spans="11:11">
      <c r="K204" s="71"/>
    </row>
    <row r="205" spans="11:11">
      <c r="K205" s="71"/>
    </row>
    <row r="206" spans="11:11">
      <c r="K206" s="71"/>
    </row>
    <row r="207" spans="11:11">
      <c r="K207" s="71"/>
    </row>
    <row r="208" spans="11:11">
      <c r="K208" s="71"/>
    </row>
    <row r="209" spans="11:11">
      <c r="K209" s="71"/>
    </row>
    <row r="210" spans="11:11">
      <c r="K210" s="71"/>
    </row>
    <row r="211" spans="11:11">
      <c r="K211" s="71"/>
    </row>
    <row r="212" spans="11:11">
      <c r="K212" s="71"/>
    </row>
    <row r="213" spans="11:11">
      <c r="K213" s="71"/>
    </row>
    <row r="214" spans="11:11">
      <c r="K214" s="71"/>
    </row>
    <row r="215" spans="11:11">
      <c r="K215" s="71"/>
    </row>
    <row r="216" spans="11:11">
      <c r="K216" s="71"/>
    </row>
    <row r="217" spans="11:11">
      <c r="K217" s="71"/>
    </row>
    <row r="218" spans="11:11">
      <c r="K218" s="71"/>
    </row>
    <row r="219" spans="11:11">
      <c r="K219" s="71"/>
    </row>
    <row r="220" spans="11:11">
      <c r="K220" s="71"/>
    </row>
    <row r="221" spans="11:11">
      <c r="K221" s="71"/>
    </row>
    <row r="222" spans="11:11">
      <c r="K222" s="71"/>
    </row>
    <row r="223" spans="11:11">
      <c r="K223" s="71"/>
    </row>
    <row r="224" spans="11:11">
      <c r="K224" s="71"/>
    </row>
    <row r="225" spans="11:11">
      <c r="K225" s="71"/>
    </row>
    <row r="226" spans="11:11">
      <c r="K226" s="71"/>
    </row>
    <row r="227" spans="11:11">
      <c r="K227" s="71"/>
    </row>
  </sheetData>
  <mergeCells count="11">
    <mergeCell ref="B2:H2"/>
    <mergeCell ref="B41:H41"/>
    <mergeCell ref="B42:H42"/>
    <mergeCell ref="G7:G9"/>
    <mergeCell ref="G11:G13"/>
    <mergeCell ref="G39:G40"/>
    <mergeCell ref="B65:H65"/>
    <mergeCell ref="B67:H67"/>
    <mergeCell ref="B72:H72"/>
    <mergeCell ref="B18:H18"/>
    <mergeCell ref="G62:G63"/>
  </mergeCells>
  <dataValidations count="3">
    <dataValidation type="list" allowBlank="1" showInputMessage="1" showErrorMessage="1" sqref="G36 G38 G75 G59 G61">
      <formula1>$K$2:$K$4</formula1>
    </dataValidation>
    <dataValidation type="list" allowBlank="1" showInputMessage="1" showErrorMessage="1" sqref="G20:G21 G23:G24 G27:G28 G31:G32 G68 G70 G74 G35 G37 G44 G46:G47 G50:G51 G54:G55 G58 G60">
      <formula1>$K$5:$K$9</formula1>
    </dataValidation>
    <dataValidation type="list" allowBlank="1" showInputMessage="1" showErrorMessage="1" sqref="G26 G49">
      <formula1>$L$2:$L$7</formula1>
    </dataValidation>
  </dataValidations>
  <pageMargins left="0.7" right="0.7" top="0.75" bottom="0.75" header="0.3" footer="0.3"/>
  <pageSetup orientation="portrait" r:id="rId1"/>
  <ignoredErrors>
    <ignoredError sqref="C60:E60 D37:E37"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sheetPr>
  <dimension ref="A1:K53"/>
  <sheetViews>
    <sheetView topLeftCell="A10" zoomScale="85" zoomScaleNormal="85" workbookViewId="0">
      <selection activeCell="C2" sqref="C2:E2"/>
    </sheetView>
  </sheetViews>
  <sheetFormatPr defaultRowHeight="15"/>
  <cols>
    <col min="1" max="1" width="1.85546875" customWidth="1"/>
    <col min="2" max="2" width="75.140625" customWidth="1"/>
    <col min="3" max="3" width="19.140625" bestFit="1" customWidth="1"/>
    <col min="4" max="4" width="19" bestFit="1" customWidth="1"/>
    <col min="5" max="5" width="19.140625" bestFit="1" customWidth="1"/>
    <col min="6" max="6" width="1.5703125" customWidth="1"/>
    <col min="7" max="7" width="15.42578125" bestFit="1" customWidth="1"/>
    <col min="8" max="8" width="14.28515625" bestFit="1" customWidth="1"/>
    <col min="9" max="9" width="15.42578125" bestFit="1" customWidth="1"/>
  </cols>
  <sheetData>
    <row r="1" spans="1:11" ht="9" customHeight="1">
      <c r="A1" s="3"/>
      <c r="B1" s="3"/>
      <c r="C1" s="3"/>
      <c r="D1" s="3"/>
      <c r="E1" s="3"/>
      <c r="F1" s="3"/>
    </row>
    <row r="2" spans="1:11" ht="18" customHeight="1">
      <c r="A2" s="3"/>
      <c r="B2" s="68" t="s">
        <v>429</v>
      </c>
      <c r="C2" s="193" t="str">
        <f>VLOOKUP(Input!C8,Input!P2:Q10,2,FALSE)</f>
        <v>15-&lt;50 years</v>
      </c>
      <c r="D2" s="193"/>
      <c r="E2" s="193"/>
      <c r="F2" s="3"/>
    </row>
    <row r="3" spans="1:11" ht="17.25">
      <c r="A3" s="3"/>
      <c r="B3" s="36" t="s">
        <v>43</v>
      </c>
      <c r="C3" s="36" t="s">
        <v>388</v>
      </c>
      <c r="D3" s="36" t="s">
        <v>5</v>
      </c>
      <c r="E3" s="36" t="s">
        <v>6</v>
      </c>
      <c r="F3" s="3"/>
    </row>
    <row r="4" spans="1:11" ht="17.25">
      <c r="A4" s="3"/>
      <c r="B4" s="37" t="s">
        <v>46</v>
      </c>
      <c r="C4" s="57">
        <f>'Model Engine'!C13</f>
        <v>1395</v>
      </c>
      <c r="D4" s="57">
        <f>'Model Engine'!D13</f>
        <v>1010.135</v>
      </c>
      <c r="E4" s="57">
        <f>'Model Engine'!E13</f>
        <v>1826.0549999999998</v>
      </c>
      <c r="F4" s="3"/>
    </row>
    <row r="5" spans="1:11" ht="17.25">
      <c r="A5" s="3"/>
      <c r="B5" s="37" t="s">
        <v>44</v>
      </c>
      <c r="C5" s="57">
        <f>'Model Engine'!C11</f>
        <v>155000</v>
      </c>
      <c r="D5" s="57">
        <f>'Model Engine'!D11</f>
        <v>144305</v>
      </c>
      <c r="E5" s="57">
        <f>'Model Engine'!E11</f>
        <v>166005</v>
      </c>
      <c r="F5" s="3"/>
    </row>
    <row r="6" spans="1:11" ht="17.25">
      <c r="A6" s="3"/>
      <c r="B6" s="37" t="s">
        <v>45</v>
      </c>
      <c r="C6" s="57">
        <f>'Model Engine'!C12</f>
        <v>465000</v>
      </c>
      <c r="D6" s="57">
        <f>'Model Engine'!D12</f>
        <v>427025</v>
      </c>
      <c r="E6" s="57">
        <f>'Model Engine'!E12</f>
        <v>504525</v>
      </c>
      <c r="F6" s="3"/>
    </row>
    <row r="7" spans="1:11" ht="17.25">
      <c r="A7" s="3"/>
      <c r="B7" s="37" t="s">
        <v>384</v>
      </c>
      <c r="C7" s="57">
        <f>'Model Engine'!C16</f>
        <v>465000</v>
      </c>
      <c r="D7" s="57">
        <f>'Model Engine'!D16</f>
        <v>444454.59183673467</v>
      </c>
      <c r="E7" s="57">
        <f>'Model Engine'!E16</f>
        <v>484739.70588235289</v>
      </c>
      <c r="F7" s="3"/>
    </row>
    <row r="8" spans="1:11" ht="17.25">
      <c r="A8" s="3"/>
      <c r="B8" s="37" t="s">
        <v>433</v>
      </c>
      <c r="C8" s="57">
        <f>'Model Engine'!C22</f>
        <v>155000</v>
      </c>
      <c r="D8" s="57">
        <f>'Model Engine'!D22</f>
        <v>137089.75</v>
      </c>
      <c r="E8" s="57">
        <f>'Model Engine'!E22</f>
        <v>166005</v>
      </c>
      <c r="F8" s="3"/>
    </row>
    <row r="9" spans="1:11" ht="17.25">
      <c r="A9" s="3"/>
      <c r="B9" s="37" t="s">
        <v>434</v>
      </c>
      <c r="C9" s="57">
        <f>'Model Engine'!C45</f>
        <v>255750.00000000003</v>
      </c>
      <c r="D9" s="57">
        <f>'Model Engine'!D45</f>
        <v>213512.5</v>
      </c>
      <c r="E9" s="57">
        <f>'Model Engine'!E45</f>
        <v>302715</v>
      </c>
      <c r="F9" s="3"/>
    </row>
    <row r="10" spans="1:11" ht="17.25">
      <c r="A10" s="3"/>
      <c r="B10" s="38" t="s">
        <v>56</v>
      </c>
      <c r="C10" s="39"/>
      <c r="D10" s="39"/>
      <c r="E10" s="39"/>
      <c r="F10" s="3"/>
    </row>
    <row r="11" spans="1:11" ht="17.25">
      <c r="A11" s="3"/>
      <c r="B11" s="40" t="s">
        <v>427</v>
      </c>
      <c r="C11" s="56">
        <f>'Model Engine'!C29</f>
        <v>5500</v>
      </c>
      <c r="D11" s="56">
        <f>'Model Engine'!D29</f>
        <v>4360</v>
      </c>
      <c r="E11" s="56">
        <f>'Model Engine'!E29</f>
        <v>6810</v>
      </c>
      <c r="F11" s="3"/>
    </row>
    <row r="12" spans="1:11" ht="17.25">
      <c r="A12" s="3"/>
      <c r="B12" s="40" t="s">
        <v>29</v>
      </c>
      <c r="C12" s="56">
        <f>'Model Engine'!C33</f>
        <v>1000</v>
      </c>
      <c r="D12" s="56">
        <f>'Model Engine'!D33</f>
        <v>880</v>
      </c>
      <c r="E12" s="56">
        <f>'Model Engine'!E33</f>
        <v>1120</v>
      </c>
      <c r="F12" s="3"/>
    </row>
    <row r="13" spans="1:11" ht="17.25">
      <c r="A13" s="3"/>
      <c r="B13" s="42" t="s">
        <v>428</v>
      </c>
      <c r="C13" s="56">
        <f>'Model Engine'!C39</f>
        <v>2100</v>
      </c>
      <c r="D13" s="56">
        <f>'Model Engine'!D39</f>
        <v>1475</v>
      </c>
      <c r="E13" s="56">
        <f>'Model Engine'!E39</f>
        <v>2745</v>
      </c>
      <c r="F13" s="3"/>
    </row>
    <row r="14" spans="1:11" ht="17.25">
      <c r="A14" s="3"/>
      <c r="B14" s="42" t="s">
        <v>431</v>
      </c>
      <c r="C14" s="56">
        <f>'Model Engine'!C40</f>
        <v>2100</v>
      </c>
      <c r="D14" s="56">
        <f>'Model Engine'!D40</f>
        <v>1475</v>
      </c>
      <c r="E14" s="56">
        <f>'Model Engine'!E40</f>
        <v>2745</v>
      </c>
      <c r="F14" s="3"/>
    </row>
    <row r="15" spans="1:11" ht="17.25">
      <c r="A15" s="3"/>
      <c r="B15" s="41" t="s">
        <v>53</v>
      </c>
      <c r="C15" s="57">
        <f>((C11+C12+C13)*C5)+(C14*C8)</f>
        <v>1658500000</v>
      </c>
      <c r="D15" s="57">
        <f t="shared" ref="D15:E15" si="0">((D11+D12+D13)*D5)+(D14*D8)</f>
        <v>1171215456.25</v>
      </c>
      <c r="E15" s="57">
        <f t="shared" si="0"/>
        <v>2227787100</v>
      </c>
      <c r="F15" s="3"/>
      <c r="K15" s="31"/>
    </row>
    <row r="16" spans="1:11" ht="17.25">
      <c r="A16" s="3"/>
      <c r="B16" s="41" t="s">
        <v>385</v>
      </c>
      <c r="C16" s="57">
        <f>(C13*C5)+(C14*C8)</f>
        <v>651000000</v>
      </c>
      <c r="D16" s="57">
        <f t="shared" ref="D16:E16" si="1">(D13*D5)+(D14*D8)</f>
        <v>415057256.25</v>
      </c>
      <c r="E16" s="57">
        <f t="shared" si="1"/>
        <v>911367450</v>
      </c>
      <c r="F16" s="3"/>
      <c r="K16" s="23"/>
    </row>
    <row r="17" spans="1:9" ht="17.25">
      <c r="A17" s="3"/>
      <c r="B17" s="38" t="s">
        <v>57</v>
      </c>
      <c r="C17" s="39"/>
      <c r="D17" s="39"/>
      <c r="E17" s="39"/>
      <c r="F17" s="3"/>
    </row>
    <row r="18" spans="1:9" ht="17.25">
      <c r="A18" s="3"/>
      <c r="B18" s="40" t="s">
        <v>37</v>
      </c>
      <c r="C18" s="59">
        <f>'Model Engine'!C52</f>
        <v>650</v>
      </c>
      <c r="D18" s="59">
        <f>'Model Engine'!D52</f>
        <v>500</v>
      </c>
      <c r="E18" s="59">
        <f>'Model Engine'!E52</f>
        <v>800</v>
      </c>
      <c r="F18" s="3"/>
    </row>
    <row r="19" spans="1:9" ht="17.25">
      <c r="A19" s="3"/>
      <c r="B19" s="40" t="s">
        <v>32</v>
      </c>
      <c r="C19" s="59">
        <f>'Model Engine'!C56</f>
        <v>1000</v>
      </c>
      <c r="D19" s="59">
        <f>'Model Engine'!D56</f>
        <v>880</v>
      </c>
      <c r="E19" s="59">
        <f>'Model Engine'!E56</f>
        <v>1120</v>
      </c>
      <c r="F19" s="3"/>
    </row>
    <row r="20" spans="1:9" ht="17.25">
      <c r="A20" s="3"/>
      <c r="B20" s="40" t="s">
        <v>60</v>
      </c>
      <c r="C20" s="59">
        <f>'Model Engine'!C62</f>
        <v>600</v>
      </c>
      <c r="D20" s="59">
        <f>'Model Engine'!D62</f>
        <v>295</v>
      </c>
      <c r="E20" s="59">
        <f>'Model Engine'!E62</f>
        <v>915</v>
      </c>
      <c r="F20" s="3"/>
    </row>
    <row r="21" spans="1:9" ht="17.25">
      <c r="A21" s="3"/>
      <c r="B21" s="40" t="s">
        <v>432</v>
      </c>
      <c r="C21" s="59">
        <f>'Model Engine'!C63</f>
        <v>600</v>
      </c>
      <c r="D21" s="59">
        <f>'Model Engine'!D63</f>
        <v>295</v>
      </c>
      <c r="E21" s="59">
        <f>'Model Engine'!E63</f>
        <v>915</v>
      </c>
      <c r="F21" s="3"/>
    </row>
    <row r="22" spans="1:9" ht="17.25">
      <c r="A22" s="3"/>
      <c r="B22" s="41" t="s">
        <v>54</v>
      </c>
      <c r="C22" s="57">
        <f>((C18+C19+C20)*C6)+(C21*C9)</f>
        <v>1199700000</v>
      </c>
      <c r="D22" s="57">
        <f t="shared" ref="D22:E22" si="2">((D18+D19+D20)*D6)+(D21*D9)</f>
        <v>778253062.5</v>
      </c>
      <c r="E22" s="57">
        <f t="shared" si="2"/>
        <v>1707312600</v>
      </c>
      <c r="F22" s="3"/>
    </row>
    <row r="23" spans="1:9" ht="17.25">
      <c r="A23" s="3"/>
      <c r="B23" s="41" t="s">
        <v>385</v>
      </c>
      <c r="C23" s="57">
        <f>(C20*C6)+(C21*C9)</f>
        <v>432450000</v>
      </c>
      <c r="D23" s="57">
        <f t="shared" ref="D23:E23" si="3">(D20*D6)+(D21*D9)</f>
        <v>188958562.5</v>
      </c>
      <c r="E23" s="57">
        <f t="shared" si="3"/>
        <v>738624600</v>
      </c>
      <c r="F23" s="3"/>
    </row>
    <row r="24" spans="1:9" ht="17.25">
      <c r="A24" s="3"/>
      <c r="B24" s="38" t="s">
        <v>58</v>
      </c>
      <c r="C24" s="39"/>
      <c r="D24" s="39"/>
      <c r="E24" s="39"/>
      <c r="F24" s="3"/>
    </row>
    <row r="25" spans="1:9" ht="17.25">
      <c r="A25" s="3"/>
      <c r="B25" s="40" t="s">
        <v>51</v>
      </c>
      <c r="C25" s="67">
        <f>'Model Engine'!C70</f>
        <v>100</v>
      </c>
      <c r="D25" s="58">
        <f>'Model Engine'!D70</f>
        <v>80</v>
      </c>
      <c r="E25" s="58">
        <f>'Model Engine'!E70</f>
        <v>120</v>
      </c>
      <c r="F25" s="3"/>
    </row>
    <row r="26" spans="1:9" ht="17.25">
      <c r="A26" s="3"/>
      <c r="B26" s="40" t="s">
        <v>60</v>
      </c>
      <c r="C26" s="67">
        <f>'Model Engine'!C76</f>
        <v>150</v>
      </c>
      <c r="D26" s="58">
        <f>'Model Engine'!D76</f>
        <v>147.5</v>
      </c>
      <c r="E26" s="58">
        <f>'Model Engine'!E76</f>
        <v>305</v>
      </c>
      <c r="F26" s="3"/>
    </row>
    <row r="27" spans="1:9" ht="17.25">
      <c r="A27" s="3"/>
      <c r="B27" s="41" t="s">
        <v>55</v>
      </c>
      <c r="C27" s="57">
        <f>(C25+C26)*C7</f>
        <v>116250000</v>
      </c>
      <c r="D27" s="57">
        <f t="shared" ref="D27:E27" si="4">(D25+D26)*D7</f>
        <v>101113419.64285713</v>
      </c>
      <c r="E27" s="57">
        <f t="shared" si="4"/>
        <v>206014374.99999997</v>
      </c>
      <c r="F27" s="3"/>
      <c r="G27" s="190" t="s">
        <v>389</v>
      </c>
      <c r="H27" s="191"/>
      <c r="I27" s="192"/>
    </row>
    <row r="28" spans="1:9" ht="17.25">
      <c r="A28" s="3"/>
      <c r="B28" s="41" t="s">
        <v>385</v>
      </c>
      <c r="C28" s="57">
        <f>C26*C7</f>
        <v>69750000</v>
      </c>
      <c r="D28" s="57">
        <f t="shared" ref="D28:E28" si="5">D26*D7</f>
        <v>65557052.295918368</v>
      </c>
      <c r="E28" s="57">
        <f t="shared" si="5"/>
        <v>147845610.29411763</v>
      </c>
      <c r="F28" s="3"/>
      <c r="G28" s="35" t="s">
        <v>390</v>
      </c>
      <c r="H28" s="35" t="s">
        <v>5</v>
      </c>
      <c r="I28" s="35" t="s">
        <v>6</v>
      </c>
    </row>
    <row r="29" spans="1:9" ht="17.25">
      <c r="A29" s="3"/>
      <c r="B29" s="38" t="s">
        <v>59</v>
      </c>
      <c r="C29" s="60">
        <f>C15+C22+C27</f>
        <v>2974450000</v>
      </c>
      <c r="D29" s="61">
        <f>D15+D22+D27</f>
        <v>2050581938.3928571</v>
      </c>
      <c r="E29" s="61">
        <f>E15+E22+E27</f>
        <v>4141114075</v>
      </c>
      <c r="F29" s="3"/>
      <c r="G29" s="34">
        <f>C29/Input!$C$7</f>
        <v>92951562.5</v>
      </c>
      <c r="H29" s="34">
        <f>D29/Input!$C$7</f>
        <v>64080685.574776784</v>
      </c>
      <c r="I29" s="34">
        <f>E29/Input!$C$7</f>
        <v>129409814.84375</v>
      </c>
    </row>
    <row r="30" spans="1:9" ht="17.25">
      <c r="A30" s="3"/>
      <c r="B30" s="38" t="s">
        <v>386</v>
      </c>
      <c r="C30" s="62">
        <f>C16+C23+C28</f>
        <v>1153200000</v>
      </c>
      <c r="D30" s="61">
        <f t="shared" ref="D30:E30" si="6">D16+D23+D28</f>
        <v>669572871.04591835</v>
      </c>
      <c r="E30" s="61">
        <f t="shared" si="6"/>
        <v>1797837660.2941177</v>
      </c>
      <c r="F30" s="3"/>
      <c r="G30" s="34">
        <f>C30/Input!$C$7</f>
        <v>36037500</v>
      </c>
      <c r="H30" s="34">
        <f>D30/Input!$C$7</f>
        <v>20924152.220184948</v>
      </c>
      <c r="I30" s="34">
        <f>E30/Input!$C$7</f>
        <v>56182426.884191178</v>
      </c>
    </row>
    <row r="31" spans="1:9" ht="17.25">
      <c r="A31" s="3"/>
      <c r="B31" s="38" t="s">
        <v>387</v>
      </c>
      <c r="C31" s="62">
        <f>C29-C30</f>
        <v>1821250000</v>
      </c>
      <c r="D31" s="62">
        <f t="shared" ref="D31:E31" si="7">D29-D30</f>
        <v>1381009067.3469386</v>
      </c>
      <c r="E31" s="62">
        <f t="shared" si="7"/>
        <v>2343276414.7058821</v>
      </c>
      <c r="F31" s="3"/>
      <c r="G31" s="34">
        <f>C31/Input!$C$7</f>
        <v>56914062.5</v>
      </c>
      <c r="H31" s="34">
        <f>D31/Input!$C$7</f>
        <v>43156533.354591832</v>
      </c>
      <c r="I31" s="34">
        <f>E31/Input!$C$7</f>
        <v>73227387.959558815</v>
      </c>
    </row>
    <row r="32" spans="1:9">
      <c r="A32" s="3"/>
      <c r="F32" s="3"/>
    </row>
    <row r="33" spans="1:6">
      <c r="A33" s="3"/>
      <c r="F33" s="3"/>
    </row>
    <row r="34" spans="1:6">
      <c r="A34" s="3"/>
      <c r="F34" s="3"/>
    </row>
    <row r="35" spans="1:6">
      <c r="A35" s="3"/>
      <c r="F35" s="3"/>
    </row>
    <row r="36" spans="1:6">
      <c r="A36" s="3"/>
      <c r="F36" s="3"/>
    </row>
    <row r="37" spans="1:6">
      <c r="A37" s="3"/>
      <c r="F37" s="3"/>
    </row>
    <row r="38" spans="1:6">
      <c r="A38" s="3"/>
      <c r="F38" s="3"/>
    </row>
    <row r="39" spans="1:6">
      <c r="A39" s="3"/>
      <c r="F39" s="3"/>
    </row>
    <row r="40" spans="1:6">
      <c r="A40" s="3"/>
      <c r="F40" s="3"/>
    </row>
    <row r="41" spans="1:6">
      <c r="A41" s="3"/>
      <c r="F41" s="3"/>
    </row>
    <row r="42" spans="1:6">
      <c r="A42" s="3"/>
      <c r="F42" s="3"/>
    </row>
    <row r="43" spans="1:6">
      <c r="A43" s="3"/>
      <c r="F43" s="3"/>
    </row>
    <row r="44" spans="1:6">
      <c r="A44" s="3"/>
      <c r="F44" s="3"/>
    </row>
    <row r="45" spans="1:6">
      <c r="A45" s="3"/>
      <c r="F45" s="3"/>
    </row>
    <row r="46" spans="1:6">
      <c r="A46" s="3"/>
      <c r="B46" s="3"/>
      <c r="C46" s="3"/>
      <c r="D46" s="3"/>
      <c r="E46" s="3"/>
      <c r="F46" s="3"/>
    </row>
    <row r="47" spans="1:6">
      <c r="A47" s="3"/>
      <c r="B47" s="3"/>
      <c r="C47" s="3"/>
      <c r="D47" s="3"/>
      <c r="E47" s="3"/>
      <c r="F47" s="3"/>
    </row>
    <row r="48" spans="1:6">
      <c r="A48" s="2"/>
      <c r="B48" s="2"/>
      <c r="C48" s="2"/>
      <c r="D48" s="2"/>
      <c r="E48" s="2"/>
      <c r="F48" s="2"/>
    </row>
    <row r="49" spans="1:6">
      <c r="A49" s="2"/>
      <c r="B49" s="2"/>
      <c r="C49" s="2"/>
      <c r="D49" s="2"/>
      <c r="E49" s="2"/>
      <c r="F49" s="2"/>
    </row>
    <row r="50" spans="1:6">
      <c r="A50" s="2"/>
      <c r="B50" s="2"/>
      <c r="C50" s="2"/>
      <c r="D50" s="2"/>
      <c r="E50" s="2"/>
      <c r="F50" s="2"/>
    </row>
    <row r="51" spans="1:6">
      <c r="A51" s="2"/>
      <c r="B51" s="2"/>
      <c r="C51" s="2"/>
      <c r="D51" s="2"/>
      <c r="E51" s="2"/>
      <c r="F51" s="2"/>
    </row>
    <row r="52" spans="1:6">
      <c r="A52" s="2"/>
      <c r="B52" s="2"/>
      <c r="C52" s="2"/>
      <c r="D52" s="2"/>
      <c r="E52" s="2"/>
      <c r="F52" s="2"/>
    </row>
    <row r="53" spans="1:6">
      <c r="A53" s="2"/>
      <c r="B53" s="2"/>
      <c r="C53" s="2"/>
      <c r="D53" s="2"/>
      <c r="E53" s="2"/>
      <c r="F53" s="2"/>
    </row>
  </sheetData>
  <mergeCells count="2">
    <mergeCell ref="G27:I27"/>
    <mergeCell ref="C2:E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463104A8159A48A6BB00E5F2846D8D" ma:contentTypeVersion="0" ma:contentTypeDescription="Create a new document." ma:contentTypeScope="" ma:versionID="6c3d151dccb0e5743efa9f7755c3ae8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F16F02D-3A53-4074-88C6-BCC7F36CCD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0D31FCE-826C-4AEB-A0CB-99D8A9650B15}">
  <ds:schemaRefs>
    <ds:schemaRef ds:uri="http://schemas.microsoft.com/sharepoint/v3/contenttype/forms"/>
  </ds:schemaRefs>
</ds:datastoreItem>
</file>

<file path=customXml/itemProps3.xml><?xml version="1.0" encoding="utf-8"?>
<ds:datastoreItem xmlns:ds="http://schemas.openxmlformats.org/officeDocument/2006/customXml" ds:itemID="{1750DF72-8AA3-40F1-9B7A-F8BA62E3C886}">
  <ds:schemaRef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User guide</vt:lpstr>
      <vt:lpstr>Input</vt:lpstr>
      <vt:lpstr>Model Engine</vt:lpstr>
      <vt:lpstr>Summary</vt:lpstr>
    </vt:vector>
  </TitlesOfParts>
  <Company>KKD 2011 v1</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Mr.KKD</dc:creator>
  <cp:lastModifiedBy>LAMBACH, Philipp</cp:lastModifiedBy>
  <dcterms:created xsi:type="dcterms:W3CDTF">2014-07-09T07:44:19Z</dcterms:created>
  <dcterms:modified xsi:type="dcterms:W3CDTF">2016-09-07T12:16:24Z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1019091465</vt:i4>
  </property>
  <property fmtid="{D5CDD505-2E9C-101B-9397-08002B2CF9AE}" pid="3" name="_NewReviewCycle">
    <vt:lpwstr/>
  </property>
  <property fmtid="{D5CDD505-2E9C-101B-9397-08002B2CF9AE}" pid="4" name="_EmailSubject">
    <vt:lpwstr>Economic burden tool</vt:lpwstr>
  </property>
  <property fmtid="{D5CDD505-2E9C-101B-9397-08002B2CF9AE}" pid="5" name="_AuthorEmail">
    <vt:lpwstr>lambachp@who.int</vt:lpwstr>
  </property>
  <property fmtid="{D5CDD505-2E9C-101B-9397-08002B2CF9AE}" pid="6" name="_AuthorEmailDisplayName">
    <vt:lpwstr>LAMBACH, Philipp</vt:lpwstr>
  </property>
  <property fmtid="{D5CDD505-2E9C-101B-9397-08002B2CF9AE}" pid="8" name="ContentTypeId">
    <vt:lpwstr>0x010100FB463104A8159A48A6BB00E5F2846D8D</vt:lpwstr>
  </property>
  <property fmtid="{D5CDD505-2E9C-101B-9397-08002B2CF9AE}" pid="9" name="_PreviousAdHocReviewCycleID">
    <vt:i4>917043965</vt:i4>
  </property>
</Properties>
</file>