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ays\Desktop\"/>
    </mc:Choice>
  </mc:AlternateContent>
  <xr:revisionPtr revIDLastSave="0" documentId="8_{3D11EB94-38FD-4F26-8AD8-0C5EA7CFC97B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Residual SprayAmount calculator" sheetId="1" r:id="rId1"/>
    <sheet name="Sheet4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O13" i="1" l="1"/>
  <c r="H13" i="1"/>
  <c r="J13" i="1" s="1"/>
  <c r="R13" i="1" l="1"/>
  <c r="S13" i="1" s="1"/>
  <c r="T13" i="1" s="1"/>
  <c r="W13" i="1" s="1"/>
  <c r="U13" i="1"/>
  <c r="L13" i="1" l="1"/>
  <c r="R14" i="1"/>
  <c r="S14" i="1" s="1"/>
  <c r="O14" i="1"/>
  <c r="H14" i="1"/>
  <c r="L14" i="1" s="1"/>
  <c r="M14" i="1" s="1"/>
  <c r="V14" i="1" s="1"/>
  <c r="M13" i="1" l="1"/>
  <c r="V13" i="1" s="1"/>
  <c r="X13" i="1" s="1"/>
  <c r="AA13" i="1" s="1"/>
  <c r="AB13" i="1" s="1"/>
  <c r="T14" i="1"/>
  <c r="W14" i="1" s="1"/>
  <c r="J14" i="1"/>
  <c r="U14" i="1" s="1"/>
  <c r="X14" i="1" l="1"/>
  <c r="T4" i="1"/>
  <c r="AA14" i="1" l="1"/>
  <c r="AB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tc={BC85F6EC-71F9-4BB5-958A-13D88090CC78}</author>
    <author>tc={77D47FD7-891F-4BF9-AF24-A66468F1B7D7}</author>
  </authors>
  <commentList>
    <comment ref="J12" authorId="0" shapeId="0" xr:uid="{BC85F6EC-71F9-4BB5-958A-13D88090CC7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Note- for double deck aircraft this calculation needs to have the upper deck cabin width x length added to the main deck area of cabin foor</t>
      </text>
    </comment>
    <comment ref="K12" authorId="1" shapeId="0" xr:uid="{77D47FD7-891F-4BF9-AF24-A66468F1B7D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formula takes the cabin width (in metres) to measure a circle and then dividing in in half for the cabin area</t>
      </text>
    </comment>
  </commentList>
</comments>
</file>

<file path=xl/sharedStrings.xml><?xml version="1.0" encoding="utf-8"?>
<sst xmlns="http://schemas.openxmlformats.org/spreadsheetml/2006/main" count="51" uniqueCount="49">
  <si>
    <t>10ml / sqm ?</t>
  </si>
  <si>
    <t>Over Spray %</t>
  </si>
  <si>
    <t>Floor</t>
  </si>
  <si>
    <t>Ceiling</t>
  </si>
  <si>
    <t>Cargo</t>
  </si>
  <si>
    <t>Freighter</t>
  </si>
  <si>
    <t>Bin/Bulk Commercial</t>
  </si>
  <si>
    <t>Bin/Bulk Freighter</t>
  </si>
  <si>
    <t>Commercial</t>
  </si>
  <si>
    <t>Double Deck</t>
  </si>
  <si>
    <t>Aircraft type</t>
  </si>
  <si>
    <t>Aisles</t>
  </si>
  <si>
    <t>Cabin</t>
  </si>
  <si>
    <t>Type and Class</t>
  </si>
  <si>
    <t>FWD 
(m²)</t>
  </si>
  <si>
    <t>Cabin length 
(m)</t>
  </si>
  <si>
    <t>Cabin width
(m)</t>
  </si>
  <si>
    <t>Area of 
cabin floor (m²)</t>
  </si>
  <si>
    <t>Cargo area</t>
  </si>
  <si>
    <t>Total area of cargo (m²)</t>
  </si>
  <si>
    <t>Whole aircraft (L)</t>
  </si>
  <si>
    <t>Area of 
walls and 
ceiling 
(m²)</t>
  </si>
  <si>
    <t>Aircraft 
class</t>
  </si>
  <si>
    <t>Aircraft 
type</t>
  </si>
  <si>
    <t>Area of 
wall and 
ceiling (m²) 
+ 
Bin and Bulk 
(m²)</t>
  </si>
  <si>
    <t>Volumes of product and water required</t>
  </si>
  <si>
    <t>A321</t>
  </si>
  <si>
    <t>Number of aisles</t>
  </si>
  <si>
    <t>Front door measurement (m)</t>
  </si>
  <si>
    <t>Concentration of active ingredient required for end solution (%)</t>
  </si>
  <si>
    <t>Volume of final  product required to be sprayed (mL)</t>
  </si>
  <si>
    <t>Amount of  water required (mL)</t>
  </si>
  <si>
    <t>Worked example for reference</t>
  </si>
  <si>
    <t>Template for calculations</t>
  </si>
  <si>
    <t xml:space="preserve"> </t>
  </si>
  <si>
    <t>Aft + 
BLK 
(m²)</t>
  </si>
  <si>
    <t>Cabin floor 
(L)</t>
  </si>
  <si>
    <t>Foreward hold 
(FWD) 
(m³)</t>
  </si>
  <si>
    <t>Rear hold (Aft) 
(m³)</t>
  </si>
  <si>
    <t>Cabin ceiling, walls, 
bins 
and 
bulk 
(L)</t>
  </si>
  <si>
    <t>All 
lower cargo hold 
areas 
(L)</t>
  </si>
  <si>
    <t xml:space="preserve">Insecticide active ingredient concentration in the formulation
 (%)  </t>
  </si>
  <si>
    <t>Aft +
 BLK 
(m³)</t>
  </si>
  <si>
    <t>BLK 
(m³)</t>
  </si>
  <si>
    <t>Walls and  ceiling measurement</t>
  </si>
  <si>
    <t>Rear door measurement 
(m)</t>
  </si>
  <si>
    <t xml:space="preserve">Total volume required for 
residual treament of </t>
  </si>
  <si>
    <r>
      <rPr>
        <i/>
        <sz val="11"/>
        <color rgb="FF000000"/>
        <rFont val="Calibri"/>
        <family val="2"/>
      </rPr>
      <t>Note</t>
    </r>
    <r>
      <rPr>
        <sz val="11"/>
        <color rgb="FF000000"/>
        <rFont val="Calibri"/>
        <family val="2"/>
      </rPr>
      <t>: Input data in unprotected cells to calculate the spray amount.</t>
    </r>
  </si>
  <si>
    <t>Table 6. Template for the calculation of spray amounts for residual disinsection of aircraft models not listed in the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</si>
</sst>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6"/>
      <color rgb="FF7030A0"/>
      <name val="Calibri"/>
      <family val="2"/>
    </font>
    <font>
      <i/>
      <sz val="11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8" tint="0.79998168889431442"/>
        <bgColor rgb="FFF7CAAC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D9E1F2"/>
        <bgColor rgb="FFF2F2F2"/>
      </patternFill>
    </fill>
    <fill>
      <patternFill patternType="solid">
        <fgColor rgb="FFD9E1F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2" fillId="0" borderId="1" xfId="0" applyFont="1" applyBorder="1" applyAlignment="1">
      <alignment horizontal="right"/>
    </xf>
    <xf numFmtId="0" fontId="2" fillId="0" borderId="0" xfId="0" applyFont="1" applyAlignment="1"/>
    <xf numFmtId="0" fontId="0" fillId="0" borderId="0" xfId="0" applyFont="1" applyAlignment="1" applyProtection="1">
      <protection locked="0"/>
    </xf>
    <xf numFmtId="0" fontId="0" fillId="2" borderId="1" xfId="0" applyFont="1" applyFill="1" applyBorder="1" applyProtection="1"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9" fontId="0" fillId="0" borderId="0" xfId="0" applyNumberFormat="1" applyFont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5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7" fillId="18" borderId="2" xfId="0" applyFont="1" applyFill="1" applyBorder="1" applyAlignment="1" applyProtection="1">
      <alignment horizontal="center" vertical="top" wrapText="1"/>
      <protection locked="0"/>
    </xf>
    <xf numFmtId="0" fontId="5" fillId="17" borderId="2" xfId="0" applyFont="1" applyFill="1" applyBorder="1" applyAlignment="1" applyProtection="1">
      <alignment horizontal="center" vertical="center"/>
      <protection locked="0"/>
    </xf>
    <xf numFmtId="2" fontId="5" fillId="17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7" borderId="2" xfId="0" applyNumberFormat="1" applyFont="1" applyFill="1" applyBorder="1" applyAlignment="1" applyProtection="1">
      <alignment horizontal="center" vertical="center"/>
    </xf>
    <xf numFmtId="2" fontId="6" fillId="17" borderId="2" xfId="0" applyNumberFormat="1" applyFont="1" applyFill="1" applyBorder="1" applyAlignment="1" applyProtection="1">
      <alignment horizontal="center" vertical="center"/>
      <protection locked="0"/>
    </xf>
    <xf numFmtId="2" fontId="6" fillId="8" borderId="2" xfId="0" applyNumberFormat="1" applyFont="1" applyFill="1" applyBorder="1" applyAlignment="1" applyProtection="1">
      <alignment horizontal="center" vertical="center" wrapText="1"/>
    </xf>
    <xf numFmtId="2" fontId="6" fillId="8" borderId="2" xfId="0" applyNumberFormat="1" applyFont="1" applyFill="1" applyBorder="1" applyAlignment="1" applyProtection="1">
      <alignment horizontal="center" vertical="center"/>
    </xf>
    <xf numFmtId="2" fontId="6" fillId="15" borderId="2" xfId="0" applyNumberFormat="1" applyFont="1" applyFill="1" applyBorder="1" applyAlignment="1" applyProtection="1">
      <alignment horizontal="center" vertical="center"/>
    </xf>
    <xf numFmtId="164" fontId="6" fillId="15" borderId="2" xfId="0" applyNumberFormat="1" applyFont="1" applyFill="1" applyBorder="1" applyAlignment="1" applyProtection="1">
      <alignment horizontal="center" vertical="center"/>
    </xf>
    <xf numFmtId="0" fontId="8" fillId="17" borderId="2" xfId="0" applyFont="1" applyFill="1" applyBorder="1" applyAlignment="1" applyProtection="1">
      <alignment horizontal="center" vertical="top" wrapText="1"/>
      <protection locked="0"/>
    </xf>
    <xf numFmtId="165" fontId="7" fillId="6" borderId="2" xfId="0" applyNumberFormat="1" applyFont="1" applyFill="1" applyBorder="1" applyAlignment="1" applyProtection="1">
      <alignment horizontal="center" vertical="center"/>
    </xf>
    <xf numFmtId="0" fontId="8" fillId="17" borderId="2" xfId="0" applyFont="1" applyFill="1" applyBorder="1" applyAlignment="1" applyProtection="1">
      <alignment horizontal="left" vertical="center" wrapText="1"/>
      <protection locked="0"/>
    </xf>
    <xf numFmtId="1" fontId="5" fillId="17" borderId="2" xfId="0" applyNumberFormat="1" applyFont="1" applyFill="1" applyBorder="1" applyAlignment="1" applyProtection="1">
      <alignment horizontal="center" vertical="center" wrapText="1"/>
      <protection locked="0"/>
    </xf>
    <xf numFmtId="2" fontId="5" fillId="17" borderId="2" xfId="0" applyNumberFormat="1" applyFont="1" applyFill="1" applyBorder="1" applyAlignment="1" applyProtection="1">
      <alignment horizontal="center" vertical="center"/>
      <protection locked="0"/>
    </xf>
    <xf numFmtId="2" fontId="6" fillId="17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17" borderId="2" xfId="0" applyNumberFormat="1" applyFont="1" applyFill="1" applyBorder="1" applyAlignment="1" applyProtection="1">
      <alignment horizontal="center" vertical="center"/>
      <protection locked="0"/>
    </xf>
    <xf numFmtId="9" fontId="9" fillId="17" borderId="2" xfId="1" applyFont="1" applyFill="1" applyBorder="1" applyAlignment="1" applyProtection="1">
      <alignment horizontal="center" vertical="center"/>
      <protection locked="0"/>
    </xf>
    <xf numFmtId="0" fontId="9" fillId="14" borderId="2" xfId="0" applyFont="1" applyFill="1" applyBorder="1" applyAlignment="1" applyProtection="1">
      <alignment horizontal="center" vertical="top" wrapText="1"/>
      <protection locked="0"/>
    </xf>
    <xf numFmtId="0" fontId="9" fillId="11" borderId="2" xfId="0" applyFont="1" applyFill="1" applyBorder="1" applyAlignment="1" applyProtection="1">
      <alignment horizontal="center" vertical="top" wrapText="1"/>
      <protection locked="0"/>
    </xf>
    <xf numFmtId="0" fontId="10" fillId="11" borderId="2" xfId="0" applyFont="1" applyFill="1" applyBorder="1" applyAlignment="1" applyProtection="1">
      <alignment horizontal="center" vertical="top" wrapText="1"/>
      <protection locked="0"/>
    </xf>
    <xf numFmtId="0" fontId="9" fillId="9" borderId="2" xfId="0" applyFont="1" applyFill="1" applyBorder="1" applyAlignment="1" applyProtection="1">
      <alignment horizontal="center" vertical="top" wrapText="1"/>
      <protection locked="0"/>
    </xf>
    <xf numFmtId="0" fontId="9" fillId="6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2" fontId="7" fillId="18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17" borderId="2" xfId="0" applyNumberFormat="1" applyFont="1" applyFill="1" applyBorder="1" applyAlignment="1" applyProtection="1">
      <alignment horizontal="center" vertical="center"/>
      <protection locked="0"/>
    </xf>
    <xf numFmtId="0" fontId="0" fillId="17" borderId="0" xfId="0" applyFont="1" applyFill="1" applyAlignment="1" applyProtection="1">
      <alignment vertical="center" wrapText="1"/>
      <protection locked="0"/>
    </xf>
    <xf numFmtId="0" fontId="2" fillId="17" borderId="0" xfId="0" applyFont="1" applyFill="1" applyAlignment="1" applyProtection="1">
      <alignment horizontal="center" vertical="center"/>
      <protection locked="0"/>
    </xf>
    <xf numFmtId="0" fontId="0" fillId="17" borderId="0" xfId="0" applyFont="1" applyFill="1" applyAlignment="1" applyProtection="1">
      <alignment horizontal="center" vertical="center"/>
      <protection locked="0"/>
    </xf>
    <xf numFmtId="0" fontId="2" fillId="17" borderId="0" xfId="0" applyFont="1" applyFill="1" applyAlignment="1" applyProtection="1">
      <alignment horizontal="center" vertical="center" wrapText="1"/>
      <protection locked="0"/>
    </xf>
    <xf numFmtId="0" fontId="0" fillId="17" borderId="0" xfId="0" applyFont="1" applyFill="1" applyAlignment="1" applyProtection="1">
      <alignment horizontal="center" vertical="center" wrapText="1"/>
      <protection locked="0"/>
    </xf>
    <xf numFmtId="0" fontId="5" fillId="17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6" borderId="2" xfId="0" applyFont="1" applyFill="1" applyBorder="1" applyAlignment="1" applyProtection="1">
      <alignment horizontal="center" vertical="top"/>
      <protection locked="0"/>
    </xf>
    <xf numFmtId="0" fontId="7" fillId="15" borderId="2" xfId="0" applyFont="1" applyFill="1" applyBorder="1" applyAlignment="1" applyProtection="1">
      <alignment horizontal="center" vertical="top" wrapText="1"/>
      <protection locked="0"/>
    </xf>
    <xf numFmtId="0" fontId="7" fillId="8" borderId="2" xfId="0" applyFont="1" applyFill="1" applyBorder="1" applyAlignment="1" applyProtection="1">
      <alignment horizontal="center" vertical="top"/>
      <protection locked="0"/>
    </xf>
    <xf numFmtId="0" fontId="6" fillId="7" borderId="2" xfId="0" applyFont="1" applyFill="1" applyBorder="1" applyAlignment="1" applyProtection="1">
      <alignment horizontal="center" vertical="top"/>
      <protection locked="0"/>
    </xf>
    <xf numFmtId="0" fontId="6" fillId="6" borderId="2" xfId="0" applyFont="1" applyFill="1" applyBorder="1" applyAlignment="1" applyProtection="1">
      <alignment horizontal="center" vertical="top"/>
      <protection locked="0"/>
    </xf>
    <xf numFmtId="0" fontId="10" fillId="12" borderId="2" xfId="0" applyFont="1" applyFill="1" applyBorder="1" applyAlignment="1" applyProtection="1">
      <alignment horizontal="center" vertical="top" wrapText="1"/>
      <protection locked="0"/>
    </xf>
    <xf numFmtId="0" fontId="10" fillId="10" borderId="2" xfId="0" applyFont="1" applyFill="1" applyBorder="1" applyAlignment="1" applyProtection="1">
      <alignment horizontal="center" vertical="top" wrapText="1"/>
      <protection locked="0"/>
    </xf>
    <xf numFmtId="0" fontId="10" fillId="9" borderId="2" xfId="0" applyFont="1" applyFill="1" applyBorder="1" applyAlignment="1" applyProtection="1">
      <alignment horizontal="center" vertical="top" wrapText="1"/>
      <protection locked="0"/>
    </xf>
    <xf numFmtId="0" fontId="10" fillId="16" borderId="2" xfId="0" applyFont="1" applyFill="1" applyBorder="1" applyAlignment="1" applyProtection="1">
      <alignment horizontal="center" vertical="top" wrapText="1"/>
      <protection locked="0"/>
    </xf>
    <xf numFmtId="0" fontId="10" fillId="6" borderId="2" xfId="0" applyFont="1" applyFill="1" applyBorder="1" applyAlignment="1" applyProtection="1">
      <alignment horizontal="center" vertical="top" wrapText="1"/>
      <protection locked="0"/>
    </xf>
    <xf numFmtId="2" fontId="7" fillId="19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20" borderId="2" xfId="0" applyNumberFormat="1" applyFont="1" applyFill="1" applyBorder="1" applyAlignment="1" applyProtection="1">
      <alignment horizontal="center" vertical="center"/>
      <protection locked="0"/>
    </xf>
    <xf numFmtId="0" fontId="10" fillId="13" borderId="2" xfId="0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Percent" xfId="1" builtinId="5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D9E1F2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eve Gay (Steve)" id="{F669BD50-24FC-4938-BCE7-E71B65434461}" userId="S::Steve.Gay@mpi.govt.nz::f081bed4-eae9-4b1f-8fd3-6ab190e1d5a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ircraft" displayName="Aircraft" ref="A1:A3" totalsRowShown="0" headerRowDxfId="1">
  <autoFilter ref="A1:A3" xr:uid="{00000000-0009-0000-0100-000001000000}"/>
  <tableColumns count="1">
    <tableColumn id="1" xr3:uid="{00000000-0010-0000-0000-000001000000}" name="Aircraft 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isles" displayName="Aisles" ref="C1:C3" totalsRowShown="0" headerRowDxfId="0">
  <autoFilter ref="C1:C3" xr:uid="{00000000-0009-0000-0100-000002000000}"/>
  <tableColumns count="1">
    <tableColumn id="1" xr3:uid="{00000000-0010-0000-0100-000001000000}" name="Aisl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09-27T02:49:16.00" personId="{F669BD50-24FC-4938-BCE7-E71B65434461}" id="{BC85F6EC-71F9-4BB5-958A-13D88090CC78}">
    <text>Note- for double deck aircraft this calculation needs to have the upper deck cabin width x length added to the main deck area of cabin foor</text>
  </threadedComment>
  <threadedComment ref="K12" dT="2023-12-04T18:35:54.24" personId="{F669BD50-24FC-4938-BCE7-E71B65434461}" id="{77D47FD7-891F-4BF9-AF24-A66468F1B7D7}">
    <text>This formula takes the cabin width (in metres) to measure a circle and then dividing in in half for the cabin area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72"/>
  <sheetViews>
    <sheetView tabSelected="1" topLeftCell="B10" zoomScale="80" zoomScaleNormal="80" zoomScaleSheetLayoutView="100" workbookViewId="0">
      <selection activeCell="B10" sqref="B10:AB10"/>
    </sheetView>
  </sheetViews>
  <sheetFormatPr defaultColWidth="14.44140625" defaultRowHeight="15" customHeight="1" x14ac:dyDescent="0.3"/>
  <cols>
    <col min="1" max="1" width="8.5546875" style="3" hidden="1" customWidth="1"/>
    <col min="2" max="2" width="15.109375" style="3" customWidth="1"/>
    <col min="3" max="3" width="10.44140625" style="3" customWidth="1"/>
    <col min="4" max="4" width="9.88671875" style="3" customWidth="1"/>
    <col min="5" max="5" width="9.5546875" style="3" customWidth="1"/>
    <col min="6" max="6" width="8.33203125" style="3" customWidth="1"/>
    <col min="7" max="7" width="8.6640625" style="3" customWidth="1"/>
    <col min="8" max="8" width="9.44140625" style="3" customWidth="1"/>
    <col min="9" max="9" width="8.6640625" style="3" customWidth="1"/>
    <col min="10" max="10" width="7.88671875" style="3" customWidth="1"/>
    <col min="11" max="11" width="26.6640625" style="3" customWidth="1"/>
    <col min="12" max="12" width="8.109375" style="3" customWidth="1"/>
    <col min="13" max="13" width="9.6640625" style="3" customWidth="1"/>
    <col min="14" max="14" width="10.44140625" style="3" customWidth="1"/>
    <col min="15" max="15" width="7.109375" style="3" customWidth="1"/>
    <col min="16" max="16" width="9.5546875" style="3" customWidth="1"/>
    <col min="17" max="17" width="6" style="3" customWidth="1"/>
    <col min="18" max="18" width="8.5546875" style="3" customWidth="1"/>
    <col min="19" max="19" width="6.88671875" style="3" customWidth="1"/>
    <col min="20" max="20" width="7" style="3" customWidth="1"/>
    <col min="21" max="21" width="6.5546875" style="3" customWidth="1"/>
    <col min="22" max="22" width="7.88671875" style="3" customWidth="1"/>
    <col min="23" max="23" width="8.44140625" style="3" customWidth="1"/>
    <col min="24" max="24" width="9.109375" style="3" customWidth="1"/>
    <col min="25" max="26" width="13.109375" style="3" customWidth="1"/>
    <col min="27" max="27" width="11.88671875" style="3" customWidth="1"/>
    <col min="28" max="28" width="10.5546875" style="3" customWidth="1"/>
    <col min="29" max="16384" width="14.44140625" style="3"/>
  </cols>
  <sheetData>
    <row r="1" spans="2:31" ht="15" hidden="1" customHeight="1" x14ac:dyDescent="0.3"/>
    <row r="2" spans="2:31" ht="15" hidden="1" customHeight="1" x14ac:dyDescent="0.3"/>
    <row r="3" spans="2:31" ht="14.4" hidden="1" x14ac:dyDescent="0.3">
      <c r="E3" s="3" t="s">
        <v>0</v>
      </c>
      <c r="H3" s="4" t="s">
        <v>1</v>
      </c>
      <c r="I3" s="5">
        <v>1.33</v>
      </c>
      <c r="J3" s="6"/>
      <c r="K3" s="7" t="s">
        <v>2</v>
      </c>
      <c r="L3" s="8">
        <v>0.02</v>
      </c>
    </row>
    <row r="4" spans="2:31" ht="43.2" hidden="1" x14ac:dyDescent="0.3">
      <c r="H4" s="9" t="s">
        <v>6</v>
      </c>
      <c r="I4" s="5">
        <v>2</v>
      </c>
      <c r="K4" s="7" t="s">
        <v>3</v>
      </c>
      <c r="L4" s="8">
        <v>0.01</v>
      </c>
      <c r="R4" s="3">
        <v>48</v>
      </c>
      <c r="S4" s="3">
        <v>5.4</v>
      </c>
      <c r="T4" s="3">
        <f>S4*R4</f>
        <v>259.20000000000005</v>
      </c>
    </row>
    <row r="5" spans="2:31" ht="28.8" hidden="1" x14ac:dyDescent="0.3">
      <c r="H5" s="9" t="s">
        <v>7</v>
      </c>
      <c r="I5" s="5">
        <v>1</v>
      </c>
      <c r="K5" s="7" t="s">
        <v>4</v>
      </c>
      <c r="L5" s="8">
        <v>0.01</v>
      </c>
      <c r="R5" s="3">
        <v>15</v>
      </c>
      <c r="S5" s="3">
        <v>4</v>
      </c>
    </row>
    <row r="6" spans="2:31" ht="15" hidden="1" customHeight="1" x14ac:dyDescent="0.3">
      <c r="H6" s="10" t="s">
        <v>9</v>
      </c>
      <c r="I6" s="5">
        <v>2.5</v>
      </c>
    </row>
    <row r="7" spans="2:31" ht="15" hidden="1" customHeight="1" x14ac:dyDescent="0.3"/>
    <row r="8" spans="2:31" ht="15" hidden="1" customHeight="1" x14ac:dyDescent="0.3"/>
    <row r="9" spans="2:31" ht="15" hidden="1" customHeight="1" x14ac:dyDescent="0.3"/>
    <row r="10" spans="2:31" ht="38.25" customHeight="1" x14ac:dyDescent="0.3">
      <c r="B10" s="50" t="s">
        <v>48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2:31" s="48" customFormat="1" ht="28.5" customHeight="1" x14ac:dyDescent="0.3">
      <c r="B11" s="51"/>
      <c r="C11" s="57" t="s">
        <v>13</v>
      </c>
      <c r="D11" s="57"/>
      <c r="E11" s="57"/>
      <c r="F11" s="56" t="s">
        <v>12</v>
      </c>
      <c r="G11" s="56"/>
      <c r="H11" s="56"/>
      <c r="I11" s="56"/>
      <c r="J11" s="56"/>
      <c r="K11" s="56"/>
      <c r="L11" s="56"/>
      <c r="M11" s="56"/>
      <c r="N11" s="55" t="s">
        <v>18</v>
      </c>
      <c r="O11" s="55"/>
      <c r="P11" s="55"/>
      <c r="Q11" s="55"/>
      <c r="R11" s="55"/>
      <c r="S11" s="55"/>
      <c r="T11" s="55"/>
      <c r="U11" s="54" t="s">
        <v>46</v>
      </c>
      <c r="V11" s="54"/>
      <c r="W11" s="54"/>
      <c r="X11" s="54"/>
      <c r="Y11" s="53" t="s">
        <v>25</v>
      </c>
      <c r="Z11" s="53"/>
      <c r="AA11" s="53"/>
      <c r="AB11" s="53"/>
      <c r="AD11" s="49"/>
    </row>
    <row r="12" spans="2:31" s="12" customFormat="1" ht="110.25" customHeight="1" x14ac:dyDescent="0.3">
      <c r="B12" s="52"/>
      <c r="C12" s="33" t="s">
        <v>23</v>
      </c>
      <c r="D12" s="33" t="s">
        <v>22</v>
      </c>
      <c r="E12" s="33" t="s">
        <v>27</v>
      </c>
      <c r="F12" s="34" t="s">
        <v>28</v>
      </c>
      <c r="G12" s="34" t="s">
        <v>45</v>
      </c>
      <c r="H12" s="35" t="s">
        <v>15</v>
      </c>
      <c r="I12" s="34" t="s">
        <v>16</v>
      </c>
      <c r="J12" s="58" t="s">
        <v>17</v>
      </c>
      <c r="K12" s="35" t="s">
        <v>44</v>
      </c>
      <c r="L12" s="58" t="s">
        <v>21</v>
      </c>
      <c r="M12" s="65" t="s">
        <v>24</v>
      </c>
      <c r="N12" s="36" t="s">
        <v>37</v>
      </c>
      <c r="O12" s="59" t="s">
        <v>14</v>
      </c>
      <c r="P12" s="36" t="s">
        <v>38</v>
      </c>
      <c r="Q12" s="36" t="s">
        <v>43</v>
      </c>
      <c r="R12" s="60" t="s">
        <v>42</v>
      </c>
      <c r="S12" s="59" t="s">
        <v>35</v>
      </c>
      <c r="T12" s="60" t="s">
        <v>19</v>
      </c>
      <c r="U12" s="61" t="s">
        <v>36</v>
      </c>
      <c r="V12" s="61" t="s">
        <v>39</v>
      </c>
      <c r="W12" s="61" t="s">
        <v>40</v>
      </c>
      <c r="X12" s="61" t="s">
        <v>20</v>
      </c>
      <c r="Y12" s="37" t="s">
        <v>41</v>
      </c>
      <c r="Z12" s="37" t="s">
        <v>29</v>
      </c>
      <c r="AA12" s="62" t="s">
        <v>30</v>
      </c>
      <c r="AB12" s="62" t="s">
        <v>31</v>
      </c>
    </row>
    <row r="13" spans="2:31" s="12" customFormat="1" ht="51.6" customHeight="1" x14ac:dyDescent="0.3">
      <c r="B13" s="15" t="s">
        <v>33</v>
      </c>
      <c r="C13" s="16"/>
      <c r="D13" s="17"/>
      <c r="E13" s="18"/>
      <c r="F13" s="16"/>
      <c r="G13" s="16"/>
      <c r="H13" s="19">
        <f t="shared" ref="H13:H14" si="0">G13-F13</f>
        <v>0</v>
      </c>
      <c r="I13" s="16"/>
      <c r="J13" s="19">
        <f t="shared" ref="J13:J14" si="1">I13*H13</f>
        <v>0</v>
      </c>
      <c r="K13" s="63">
        <f>(22/7*I13)/2</f>
        <v>0</v>
      </c>
      <c r="L13" s="19">
        <f t="shared" ref="L13:L14" si="2">K13*H13</f>
        <v>0</v>
      </c>
      <c r="M13" s="64" t="str">
        <f>IF(D13="Commercial",L13*I$4,IF(D13="Freighter",L13*I$5,IF(D13="Double Deck Commercial",L13*I$6,"")))</f>
        <v/>
      </c>
      <c r="N13" s="16"/>
      <c r="O13" s="21">
        <f t="shared" ref="O13:O14" si="3">(N13^(1/3))*(N13^(1/3))*6</f>
        <v>0</v>
      </c>
      <c r="P13" s="16"/>
      <c r="Q13" s="16"/>
      <c r="R13" s="22">
        <f t="shared" ref="R13:R14" si="4">Q13+P13</f>
        <v>0</v>
      </c>
      <c r="S13" s="21">
        <f t="shared" ref="S13:S14" si="5">(R13^(1/3))*(R13^(1/3))*6</f>
        <v>0</v>
      </c>
      <c r="T13" s="22">
        <f t="shared" ref="T13:T14" si="6">S13+O13</f>
        <v>0</v>
      </c>
      <c r="U13" s="23">
        <f>J13*$L$3*$I$3</f>
        <v>0</v>
      </c>
      <c r="V13" s="23" t="str">
        <f>IFERROR(M13*$L$4*$I$3,"0.00")</f>
        <v>0.00</v>
      </c>
      <c r="W13" s="23">
        <f>T13*$L$5*$I$3</f>
        <v>0</v>
      </c>
      <c r="X13" s="24">
        <f t="shared" ref="X13:X14" si="7">W13+V13+U13</f>
        <v>0</v>
      </c>
      <c r="Y13" s="25"/>
      <c r="Z13" s="25"/>
      <c r="AA13" s="26" t="e">
        <f>((X13*1000)*Z13)/Y13</f>
        <v>#DIV/0!</v>
      </c>
      <c r="AB13" s="26" t="e">
        <f>(X13*1000)-AA13</f>
        <v>#DIV/0!</v>
      </c>
    </row>
    <row r="14" spans="2:31" s="13" customFormat="1" ht="66.599999999999994" customHeight="1" x14ac:dyDescent="0.3">
      <c r="B14" s="27" t="s">
        <v>32</v>
      </c>
      <c r="C14" s="17" t="s">
        <v>26</v>
      </c>
      <c r="D14" s="47" t="s">
        <v>8</v>
      </c>
      <c r="E14" s="28">
        <v>1</v>
      </c>
      <c r="F14" s="29">
        <v>5.04</v>
      </c>
      <c r="G14" s="29">
        <v>36.47</v>
      </c>
      <c r="H14" s="20">
        <f t="shared" si="0"/>
        <v>31.43</v>
      </c>
      <c r="I14" s="29">
        <v>3.63</v>
      </c>
      <c r="J14" s="20">
        <f t="shared" si="1"/>
        <v>114.09089999999999</v>
      </c>
      <c r="K14" s="40">
        <f>(22/7*I14)/2</f>
        <v>5.7042857142857137</v>
      </c>
      <c r="L14" s="20">
        <f t="shared" si="2"/>
        <v>179.28569999999999</v>
      </c>
      <c r="M14" s="20">
        <f>IF(D14="Commercial",L14*I$4,IF(D14="Freighter",L14*I$5,IF(D14="Double Deck Commercial",L14*I$6,"")))</f>
        <v>358.57139999999998</v>
      </c>
      <c r="N14" s="29">
        <v>22.81</v>
      </c>
      <c r="O14" s="30">
        <f t="shared" si="3"/>
        <v>48.25786534149573</v>
      </c>
      <c r="P14" s="29">
        <v>23.03</v>
      </c>
      <c r="Q14" s="29">
        <v>5.88</v>
      </c>
      <c r="R14" s="20">
        <f t="shared" si="4"/>
        <v>28.91</v>
      </c>
      <c r="S14" s="30">
        <f t="shared" si="5"/>
        <v>56.517547957326315</v>
      </c>
      <c r="T14" s="20">
        <f t="shared" si="6"/>
        <v>104.77541329882204</v>
      </c>
      <c r="U14" s="20">
        <f>J14*$L$3*$I$3</f>
        <v>3.0348179399999999</v>
      </c>
      <c r="V14" s="20">
        <f>IFERROR(M14*$L$4*$I$3,"0.00")</f>
        <v>4.7689996199999998</v>
      </c>
      <c r="W14" s="20">
        <f>T14*$L$5*$I$3</f>
        <v>1.3935129968743334</v>
      </c>
      <c r="X14" s="31">
        <f t="shared" si="7"/>
        <v>9.1973305568743342</v>
      </c>
      <c r="Y14" s="32">
        <v>0.5</v>
      </c>
      <c r="Z14" s="32">
        <v>0.02</v>
      </c>
      <c r="AA14" s="41">
        <f>((X14*1000)*Z14)/Y14</f>
        <v>367.89322227497337</v>
      </c>
      <c r="AB14" s="41">
        <f>(X14*1000)-AA14</f>
        <v>8829.4373345993608</v>
      </c>
      <c r="AD14" s="14"/>
      <c r="AE14" s="14"/>
    </row>
    <row r="15" spans="2:31" ht="26.4" customHeight="1" x14ac:dyDescent="0.3">
      <c r="B15" s="11" t="s">
        <v>47</v>
      </c>
      <c r="I15" s="11"/>
    </row>
    <row r="16" spans="2:31" s="39" customFormat="1" ht="146.25" customHeight="1" x14ac:dyDescent="0.3">
      <c r="B16" s="43"/>
      <c r="C16" s="44"/>
      <c r="D16" s="44"/>
      <c r="E16" s="44"/>
      <c r="F16" s="44"/>
      <c r="G16" s="45"/>
      <c r="K16" s="42"/>
      <c r="S16" s="38"/>
      <c r="T16" s="46"/>
    </row>
    <row r="17" spans="8:20" ht="15.75" customHeight="1" x14ac:dyDescent="0.3"/>
    <row r="18" spans="8:20" ht="15.75" customHeight="1" x14ac:dyDescent="0.3">
      <c r="T18" s="11"/>
    </row>
    <row r="19" spans="8:20" ht="110.25" customHeight="1" x14ac:dyDescent="0.3"/>
    <row r="20" spans="8:20" ht="93.75" customHeight="1" x14ac:dyDescent="0.3"/>
    <row r="21" spans="8:20" ht="15.75" customHeight="1" x14ac:dyDescent="0.3"/>
    <row r="22" spans="8:20" ht="15.75" customHeight="1" x14ac:dyDescent="0.3"/>
    <row r="23" spans="8:20" ht="15.75" customHeight="1" x14ac:dyDescent="0.3">
      <c r="S23" s="3" t="s">
        <v>34</v>
      </c>
    </row>
    <row r="24" spans="8:20" ht="15.75" customHeight="1" x14ac:dyDescent="0.3"/>
    <row r="25" spans="8:20" ht="15.75" customHeight="1" x14ac:dyDescent="0.3"/>
    <row r="26" spans="8:20" ht="15.75" customHeight="1" x14ac:dyDescent="0.3"/>
    <row r="27" spans="8:20" ht="15.75" customHeight="1" x14ac:dyDescent="0.3"/>
    <row r="28" spans="8:20" ht="15.75" customHeight="1" x14ac:dyDescent="0.3"/>
    <row r="29" spans="8:20" ht="15.75" customHeight="1" x14ac:dyDescent="0.3"/>
    <row r="30" spans="8:20" ht="15.75" customHeight="1" x14ac:dyDescent="0.3">
      <c r="H30" s="3" t="s">
        <v>34</v>
      </c>
    </row>
    <row r="31" spans="8:20" ht="15.75" customHeight="1" x14ac:dyDescent="0.3"/>
    <row r="32" spans="8:2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</sheetData>
  <protectedRanges>
    <protectedRange sqref="N16:O16 N21:N234 N14:N15 M17:M20 P14:Q15 O17:P20 K13:K15 P21:Q235 K21:K246" name="Range3"/>
    <protectedRange sqref="C14:G301 D13:E13" name="Range1"/>
    <protectedRange sqref="I14:I259" name="Range2"/>
  </protectedRanges>
  <mergeCells count="7">
    <mergeCell ref="B10:AB10"/>
    <mergeCell ref="B11:B12"/>
    <mergeCell ref="Y11:AB11"/>
    <mergeCell ref="U11:X11"/>
    <mergeCell ref="N11:T11"/>
    <mergeCell ref="F11:M11"/>
    <mergeCell ref="C11:E11"/>
  </mergeCells>
  <dataValidations count="2">
    <dataValidation type="list" allowBlank="1" showInputMessage="1" showErrorMessage="1" sqref="D13:D14" xr:uid="{00000000-0002-0000-0000-000000000000}">
      <formula1>INDIRECT("Aircraft[Aircraft type]")</formula1>
    </dataValidation>
    <dataValidation type="list" allowBlank="1" showInputMessage="1" showErrorMessage="1" sqref="E13:E14" xr:uid="{00000000-0002-0000-0000-000001000000}">
      <formula1>INDIRECT("aisles[aisles]")</formula1>
    </dataValidation>
  </dataValidations>
  <pageMargins left="0.70866141732283472" right="0.70866141732283472" top="0.74803149606299213" bottom="0.74803149606299213" header="0" footer="0"/>
  <pageSetup paperSize="8" scale="7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G16" sqref="G16"/>
    </sheetView>
  </sheetViews>
  <sheetFormatPr defaultRowHeight="14.4" x14ac:dyDescent="0.3"/>
  <cols>
    <col min="1" max="1" width="23.5546875" bestFit="1" customWidth="1"/>
  </cols>
  <sheetData>
    <row r="1" spans="1:3" x14ac:dyDescent="0.3">
      <c r="A1" s="2" t="s">
        <v>10</v>
      </c>
      <c r="C1" s="2" t="s">
        <v>11</v>
      </c>
    </row>
    <row r="2" spans="1:3" x14ac:dyDescent="0.3">
      <c r="A2" s="1" t="s">
        <v>8</v>
      </c>
      <c r="C2">
        <v>1</v>
      </c>
    </row>
    <row r="3" spans="1:3" x14ac:dyDescent="0.3">
      <c r="A3" s="1" t="s">
        <v>5</v>
      </c>
      <c r="C3">
        <v>2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298E0F4A0026418B57AA4B43B99D6F" ma:contentTypeVersion="13" ma:contentTypeDescription="Create a new document." ma:contentTypeScope="" ma:versionID="34421bcdf68ac90bd1f85434eacd049a">
  <xsd:schema xmlns:xsd="http://www.w3.org/2001/XMLSchema" xmlns:xs="http://www.w3.org/2001/XMLSchema" xmlns:p="http://schemas.microsoft.com/office/2006/metadata/properties" xmlns:ns3="aba41fc3-9030-4b68-9cf7-7d4ce3d8be0d" xmlns:ns4="6636d5b2-3d09-4030-ad5e-cf8da8220ce7" targetNamespace="http://schemas.microsoft.com/office/2006/metadata/properties" ma:root="true" ma:fieldsID="5a2a08e9118618f2a7c780b58d5661f9" ns3:_="" ns4:_="">
    <xsd:import namespace="aba41fc3-9030-4b68-9cf7-7d4ce3d8be0d"/>
    <xsd:import namespace="6636d5b2-3d09-4030-ad5e-cf8da8220c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41fc3-9030-4b68-9cf7-7d4ce3d8b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6d5b2-3d09-4030-ad5e-cf8da8220ce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2A4D3-0D0F-4521-B18C-0B7AA0FCD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a41fc3-9030-4b68-9cf7-7d4ce3d8be0d"/>
    <ds:schemaRef ds:uri="6636d5b2-3d09-4030-ad5e-cf8da8220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5D9665-0AC7-46D9-8507-374D403609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F5F989-1883-419D-B8BC-E57600A0DAF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636d5b2-3d09-4030-ad5e-cf8da8220ce7"/>
    <ds:schemaRef ds:uri="http://purl.org/dc/terms/"/>
    <ds:schemaRef ds:uri="aba41fc3-9030-4b68-9cf7-7d4ce3d8be0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Residual SprayAmount calculator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Ferguson (Alex)</dc:creator>
  <cp:lastModifiedBy>Steve Gay (Steve)</cp:lastModifiedBy>
  <cp:lastPrinted>2019-04-17T23:16:45Z</cp:lastPrinted>
  <dcterms:created xsi:type="dcterms:W3CDTF">2019-03-17T21:28:11Z</dcterms:created>
  <dcterms:modified xsi:type="dcterms:W3CDTF">2023-12-04T18:48:14Z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0x010100C0298E0F4A0026418B57AA4B43B99D6F</vt:lpwstr>
  </property>
</Properties>
</file>