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worldhealthorg.sharepoint.com/sites/INOProcurementFolder/Shared Documents/General/Requisition Folder/2026/054-2026_HSS_Newborn Screening/2. Tender Publication/"/>
    </mc:Choice>
  </mc:AlternateContent>
  <xr:revisionPtr revIDLastSave="12" documentId="8_{A9DCB470-01A9-4F5B-AE43-DE70410D72E1}" xr6:coauthVersionLast="47" xr6:coauthVersionMax="47" xr10:uidLastSave="{DB058FC7-1ECB-425E-9EA7-8AB79A782D44}"/>
  <bookViews>
    <workbookView xWindow="-110" yWindow="-110" windowWidth="19420" windowHeight="12660" xr2:uid="{0A44CFAE-F94D-4C09-B4BA-72BE195496FA}"/>
  </bookViews>
  <sheets>
    <sheet name="Budget Template" sheetId="10" r:id="rId1"/>
    <sheet name="Timeline " sheetId="9" r:id="rId2"/>
    <sheet name="WHO Standard budget categories" sheetId="6" r:id="rId3"/>
    <sheet name="Original Budget" sheetId="2" state="hidden" r:id="rId4"/>
  </sheets>
  <definedNames>
    <definedName name="_xlnm.Print_Area" localSheetId="2">'WHO Standard budget categories'!$A$1:$J$39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85" i="10" l="1"/>
  <c r="H29" i="10" l="1"/>
  <c r="H11" i="10"/>
  <c r="H71" i="10"/>
  <c r="H81" i="10"/>
  <c r="G86" i="10" l="1"/>
  <c r="G88" i="10" s="1"/>
  <c r="H88" i="10" s="1"/>
  <c r="H89" i="10" s="1"/>
  <c r="H90" i="10" s="1"/>
  <c r="F48" i="2" l="1"/>
  <c r="F52" i="2" s="1"/>
  <c r="E46" i="2"/>
  <c r="E47" i="2"/>
  <c r="E48" i="2"/>
  <c r="E66" i="2"/>
  <c r="E38" i="2"/>
  <c r="E39" i="2"/>
  <c r="E41" i="2"/>
  <c r="F41" i="2" s="1"/>
  <c r="J88" i="2"/>
  <c r="H84" i="2"/>
  <c r="E71" i="2"/>
  <c r="F71" i="2" s="1"/>
  <c r="F70" i="2"/>
  <c r="E67" i="2"/>
  <c r="F67" i="2" s="1"/>
  <c r="F66" i="2"/>
  <c r="F63" i="2"/>
  <c r="F62" i="2"/>
  <c r="F61" i="2"/>
  <c r="E60" i="2"/>
  <c r="F60" i="2" s="1"/>
  <c r="E59" i="2"/>
  <c r="F59" i="2" s="1"/>
  <c r="E58" i="2"/>
  <c r="F58" i="2" s="1"/>
  <c r="E55" i="2"/>
  <c r="F55" i="2" s="1"/>
  <c r="E54" i="2"/>
  <c r="F54" i="2" s="1"/>
  <c r="F51" i="2"/>
  <c r="F50" i="2"/>
  <c r="F49" i="2"/>
  <c r="F47" i="2"/>
  <c r="F46" i="2"/>
  <c r="F42" i="2"/>
  <c r="F40" i="2"/>
  <c r="F39" i="2"/>
  <c r="F38" i="2"/>
  <c r="I37" i="2"/>
  <c r="F37" i="2"/>
  <c r="F33" i="2"/>
  <c r="F32" i="2"/>
  <c r="F31" i="2"/>
  <c r="F30" i="2"/>
  <c r="F29" i="2"/>
  <c r="F28" i="2"/>
  <c r="F27" i="2"/>
  <c r="F26" i="2"/>
  <c r="F34" i="2" s="1"/>
  <c r="F23" i="2"/>
  <c r="F24" i="2" s="1"/>
  <c r="F22" i="2"/>
  <c r="E22" i="2"/>
  <c r="F21" i="2"/>
  <c r="F20" i="2"/>
  <c r="F17" i="2"/>
  <c r="F16" i="2"/>
  <c r="F15" i="2"/>
  <c r="F18" i="2" s="1"/>
  <c r="F14" i="2"/>
  <c r="F13" i="2"/>
  <c r="F12" i="2"/>
  <c r="F9" i="2"/>
  <c r="F8" i="2"/>
  <c r="F10" i="2" s="1"/>
  <c r="F56" i="2" l="1"/>
  <c r="F68" i="2"/>
  <c r="F43" i="2"/>
  <c r="F64" i="2"/>
  <c r="F72" i="2"/>
  <c r="F76" i="2" s="1"/>
  <c r="F73" i="2" l="1"/>
  <c r="F74" i="2" s="1"/>
  <c r="F75" i="2" s="1"/>
  <c r="F77" i="2" s="1"/>
  <c r="F79" i="2" s="1"/>
  <c r="J80" i="2" l="1"/>
  <c r="H79" i="2"/>
</calcChain>
</file>

<file path=xl/sharedStrings.xml><?xml version="1.0" encoding="utf-8"?>
<sst xmlns="http://schemas.openxmlformats.org/spreadsheetml/2006/main" count="358" uniqueCount="247">
  <si>
    <t>Agreement for Performance of Work (APW)
BUDGET SHEET</t>
  </si>
  <si>
    <t>S. No.</t>
  </si>
  <si>
    <t>Particulars</t>
  </si>
  <si>
    <t>No. of Units/Person</t>
  </si>
  <si>
    <t>No. of
Months/days/times</t>
  </si>
  <si>
    <t>Volume /Frequency</t>
  </si>
  <si>
    <t>Unit Cost (IDR)</t>
  </si>
  <si>
    <t>Total Cost (IDR)</t>
  </si>
  <si>
    <t>A</t>
  </si>
  <si>
    <t>Personnel Cost-Budget head 1/Sub activity A</t>
  </si>
  <si>
    <t>Newborn health expert (pediatrician)/ Team Lead</t>
  </si>
  <si>
    <t>Health policy and governance expert</t>
  </si>
  <si>
    <t>Health financing expert</t>
  </si>
  <si>
    <t>Admin team</t>
  </si>
  <si>
    <t>Sub-total (A)</t>
  </si>
  <si>
    <t>B</t>
  </si>
  <si>
    <t>Preparation stage</t>
  </si>
  <si>
    <t>Kick off meeting</t>
  </si>
  <si>
    <t>Airfare</t>
  </si>
  <si>
    <t>Only if the consultants from outside Jakarta, example here from the consultant based outside Jakarta - Bali</t>
  </si>
  <si>
    <t>Airport tansfer Denpasar</t>
  </si>
  <si>
    <t>Only if the consultants from outside Jakarta</t>
  </si>
  <si>
    <t>Airport transfer Jakarta</t>
  </si>
  <si>
    <t>Accomodation</t>
  </si>
  <si>
    <t>Per diem</t>
  </si>
  <si>
    <t>Workshop - Post Jakarta field visit ( 2 days)</t>
  </si>
  <si>
    <t>Local participants</t>
  </si>
  <si>
    <t>Resource persons</t>
  </si>
  <si>
    <t>Meals</t>
  </si>
  <si>
    <t>Facilitator</t>
  </si>
  <si>
    <t>Consultation meeting for finalization of assessment design (online)</t>
  </si>
  <si>
    <t xml:space="preserve"> </t>
  </si>
  <si>
    <t>Sub-total (B)</t>
  </si>
  <si>
    <t>C</t>
  </si>
  <si>
    <t>Assessment and Analysis - Implementation stage</t>
  </si>
  <si>
    <t>Preparation - Online coordination</t>
  </si>
  <si>
    <t>Field visits ( targeted place - Papua, DKI Jakarta, and East Java)</t>
  </si>
  <si>
    <t>Manokwari ( representative from Eastern Indonesia)</t>
  </si>
  <si>
    <t>Airport transfer (Jakarta only)</t>
  </si>
  <si>
    <t>Car rental</t>
  </si>
  <si>
    <t>Local participants from PHO</t>
  </si>
  <si>
    <t>Local participants for FGD participants/ KII</t>
  </si>
  <si>
    <t>Jawa Timur ( representative from Province with commitment to involve newborn screening program)</t>
  </si>
  <si>
    <t>Airport transfer</t>
  </si>
  <si>
    <t>DKI Jakarta ( representative from Province with mature newborn screening) implementation)</t>
  </si>
  <si>
    <t xml:space="preserve">Local participants </t>
  </si>
  <si>
    <t>`</t>
  </si>
  <si>
    <t>Sub-total (C)</t>
  </si>
  <si>
    <t>D</t>
  </si>
  <si>
    <t>Dissemination and policy dialogue</t>
  </si>
  <si>
    <t>Draft tehcnical consultation - online meeting</t>
  </si>
  <si>
    <t>Resource person</t>
  </si>
  <si>
    <t>Data validation - Workshop</t>
  </si>
  <si>
    <t>Sub-total (D)</t>
  </si>
  <si>
    <t>E</t>
  </si>
  <si>
    <t>Supply and consumable</t>
  </si>
  <si>
    <t>Photocopy and printing</t>
  </si>
  <si>
    <t>Stationary</t>
  </si>
  <si>
    <t>Sub-total (E)</t>
  </si>
  <si>
    <t>F</t>
  </si>
  <si>
    <t>Institutional Fee</t>
  </si>
  <si>
    <t xml:space="preserve">Institutional Fee </t>
  </si>
  <si>
    <t>Sub-total (F)</t>
  </si>
  <si>
    <t>Grand Total (A+B+C+D+E+F)</t>
  </si>
  <si>
    <t>(Nominal in words)</t>
  </si>
  <si>
    <t>Hospitality/Catering</t>
  </si>
  <si>
    <t>Notes:</t>
  </si>
  <si>
    <t>For Contractual Partner:</t>
  </si>
  <si>
    <t>Signature: ____________________________________________</t>
  </si>
  <si>
    <t>Name: ____________________________________________</t>
  </si>
  <si>
    <t>Name: _______________________________________________</t>
  </si>
  <si>
    <t>Title: ________________________________________________</t>
  </si>
  <si>
    <t>Date: ________________________________________________</t>
  </si>
  <si>
    <t>Activities</t>
  </si>
  <si>
    <t>Month 1</t>
  </si>
  <si>
    <t>Month 2</t>
  </si>
  <si>
    <t>Month 3</t>
  </si>
  <si>
    <t>Month 4</t>
  </si>
  <si>
    <t>1. Preparation Phase</t>
  </si>
  <si>
    <t>Kick-off meeting with MoH, WHO, and stakeholders</t>
  </si>
  <si>
    <t>Finalization of technical proposal, framework, and methodology</t>
  </si>
  <si>
    <t>Development of detailed implementation plan</t>
  </si>
  <si>
    <t>Submission of inception report</t>
  </si>
  <si>
    <t>2. Assessment and Analysis Phase</t>
  </si>
  <si>
    <t>Literature review and document review</t>
  </si>
  <si>
    <t>Review of policies, regulations, financing mechanisms, and implementation guidelines</t>
  </si>
  <si>
    <t>Secondary data collection and analysis</t>
  </si>
  <si>
    <t>Assessment of service availability, accessibility, affordability, and equity</t>
  </si>
  <si>
    <t>Assessment of quality of service delivery and laboratory capacity</t>
  </si>
  <si>
    <t>Analysis of barriers, enablers, and implementation challenges</t>
  </si>
  <si>
    <t>Field assessments (Puskesmas, hospitals, laboratory networks)</t>
  </si>
  <si>
    <t>Comprehensive costing analysis of newborn screening services</t>
  </si>
  <si>
    <t>Stakeholder consultations and policy dialogues</t>
  </si>
  <si>
    <t>Development of implementation framework and recommendations</t>
  </si>
  <si>
    <t>Drafting national roadmap for NBS scale-up</t>
  </si>
  <si>
    <t>3. Reporting and Dissemination Phase</t>
  </si>
  <si>
    <t>Preparation of draft technical products and reports</t>
  </si>
  <si>
    <t>Presentation of preliminary findings and recommendations</t>
  </si>
  <si>
    <t>Validation workshop with stakeholders</t>
  </si>
  <si>
    <t>Revision and incorporation of stakeholder feedback</t>
  </si>
  <si>
    <t>Finalization and submission of all deliverables</t>
  </si>
  <si>
    <t>Dissemination of technical products and roadmap</t>
  </si>
  <si>
    <t>Airport tansfer</t>
  </si>
  <si>
    <t>WHO STANDARD BUDGET CATEGORIES (to be used in proposals and SOE reports)</t>
  </si>
  <si>
    <t>Travel/meeting related expenses</t>
  </si>
  <si>
    <t>per diem</t>
  </si>
  <si>
    <t>air tickets</t>
  </si>
  <si>
    <t>meeting venues expenses</t>
  </si>
  <si>
    <t>hotel accommodation</t>
  </si>
  <si>
    <t>transportation allowance</t>
  </si>
  <si>
    <t>vehicles rental</t>
  </si>
  <si>
    <t>other travel related expenses</t>
  </si>
  <si>
    <t>Infrastructure</t>
  </si>
  <si>
    <t>utilities (water electricity)</t>
  </si>
  <si>
    <t>office / warehouse rental</t>
  </si>
  <si>
    <t>communication expenses (phone, internet…)</t>
  </si>
  <si>
    <t>security expenses</t>
  </si>
  <si>
    <t>maintenance of premises</t>
  </si>
  <si>
    <t>Procurement of services</t>
  </si>
  <si>
    <t>drivers</t>
  </si>
  <si>
    <t>consultants -local</t>
  </si>
  <si>
    <t>consultants - international</t>
  </si>
  <si>
    <t>field workers compensation</t>
  </si>
  <si>
    <t>contractors - local</t>
  </si>
  <si>
    <t>contractors- international</t>
  </si>
  <si>
    <t>Staff cost</t>
  </si>
  <si>
    <t>project staff - HQ/supervision</t>
  </si>
  <si>
    <t>project staff - country</t>
  </si>
  <si>
    <t xml:space="preserve">Procurement of supplies and equipment </t>
  </si>
  <si>
    <t>supplies and consumables</t>
  </si>
  <si>
    <t>furniture and equipment</t>
  </si>
  <si>
    <t>IT and telecommunication equipement</t>
  </si>
  <si>
    <t>vaccines and medicines</t>
  </si>
  <si>
    <t>fuel</t>
  </si>
  <si>
    <t>vehicles</t>
  </si>
  <si>
    <t>Other costs</t>
  </si>
  <si>
    <t>bank charges</t>
  </si>
  <si>
    <t>insurance</t>
  </si>
  <si>
    <t xml:space="preserve">indirect costs </t>
  </si>
  <si>
    <t>other</t>
  </si>
  <si>
    <t>Requesting you to kindly provide exact number of participants/ meetings and the amount per head. Please find below the highlighted in yellow and text in red for your review and revision</t>
  </si>
  <si>
    <t xml:space="preserve">Activity: </t>
  </si>
  <si>
    <t>Multi-site study for the contextual adaptation and reliability testing of the Community Planning Questionnaire: a population level tool for the initial planning of residential and daytime support requirements in the community of persons currently living in mental health facilities</t>
  </si>
  <si>
    <t>No. of Units</t>
  </si>
  <si>
    <t>No. of
Days</t>
  </si>
  <si>
    <t>Rate
(INR)</t>
  </si>
  <si>
    <t>Approved Amount
(INR)</t>
  </si>
  <si>
    <t>Actual Expenditure (INR)*</t>
  </si>
  <si>
    <t>Remarks</t>
  </si>
  <si>
    <t>Personnel Cost</t>
  </si>
  <si>
    <t>i)</t>
  </si>
  <si>
    <t>Research Associates ( Non medical)</t>
  </si>
  <si>
    <t>10 months</t>
  </si>
  <si>
    <t>ii)</t>
  </si>
  <si>
    <t>Data Entry Operator</t>
  </si>
  <si>
    <t>8 months</t>
  </si>
  <si>
    <t>Supplies and Equipment</t>
  </si>
  <si>
    <t>Cost of Laptop</t>
  </si>
  <si>
    <t>Cost of Tablet</t>
  </si>
  <si>
    <t>iii)</t>
  </si>
  <si>
    <t>AV Equipment Audio recorder</t>
  </si>
  <si>
    <t>iv)</t>
  </si>
  <si>
    <t>Multi functionality Printer</t>
  </si>
  <si>
    <t>v)</t>
  </si>
  <si>
    <t>Digital storage device/ Cloud storage</t>
  </si>
  <si>
    <t>vi)</t>
  </si>
  <si>
    <t>Projector</t>
  </si>
  <si>
    <t>Programmes and Report Writing</t>
  </si>
  <si>
    <t>Translation/ backtranslation and contextual adaptation of scale</t>
  </si>
  <si>
    <t>Translation of report to Hindi</t>
  </si>
  <si>
    <t>Printing of copies of CPQ with manual ( Hindi and English version 30 each)</t>
  </si>
  <si>
    <t>Poster</t>
  </si>
  <si>
    <r>
      <rPr>
        <b/>
        <vertAlign val="superscript"/>
        <sz val="11"/>
        <rFont val="Arial"/>
        <family val="2"/>
      </rPr>
      <t>$</t>
    </r>
    <r>
      <rPr>
        <b/>
        <sz val="11"/>
        <rFont val="Arial"/>
        <family val="2"/>
      </rPr>
      <t xml:space="preserve">Travel &amp; Accomodation </t>
    </r>
  </si>
  <si>
    <t>Travel @3000 for resource person ( Training workshop)</t>
  </si>
  <si>
    <t>1 training workshops</t>
  </si>
  <si>
    <t>Travel @600 per resource person (CPQ workshop)</t>
  </si>
  <si>
    <t>2 workshop</t>
  </si>
  <si>
    <t>Travel for resource person ( CEG Meetings)</t>
  </si>
  <si>
    <t>Local travel by project staff</t>
  </si>
  <si>
    <t>10 hours</t>
  </si>
  <si>
    <t>Travel to study site</t>
  </si>
  <si>
    <t>5 hours</t>
  </si>
  <si>
    <t>Travel of resource person ( Dissemination in external conference)</t>
  </si>
  <si>
    <t>vii)</t>
  </si>
  <si>
    <t>Accomodation for resource person ( Dissemination in external conference)</t>
  </si>
  <si>
    <t>viii)</t>
  </si>
  <si>
    <t>Local travel for resource person ( Dissemination in external conference)</t>
  </si>
  <si>
    <t>Training/capacity building workshops</t>
  </si>
  <si>
    <t>Training Workshops</t>
  </si>
  <si>
    <t>Venue arrangement</t>
  </si>
  <si>
    <t xml:space="preserve">Food &amp; Refreshments </t>
  </si>
  <si>
    <t xml:space="preserve">Training material </t>
  </si>
  <si>
    <t>Banner</t>
  </si>
  <si>
    <t xml:space="preserve">Stationery </t>
  </si>
  <si>
    <t>Honorarium and memento</t>
  </si>
  <si>
    <t>Capacity Building Workshop</t>
  </si>
  <si>
    <t>Food &amp; Refreshments</t>
  </si>
  <si>
    <t>2 capacity building workshops</t>
  </si>
  <si>
    <t>Training material ( kit, material, CPQ manual)</t>
  </si>
  <si>
    <t>Resource person ( including memento, certification, felicitation)</t>
  </si>
  <si>
    <t>Venue arrangements</t>
  </si>
  <si>
    <t>G</t>
  </si>
  <si>
    <t>FGD Session</t>
  </si>
  <si>
    <t>Food &amp; Refreshments for FGD Session</t>
  </si>
  <si>
    <t>3 FGD sessions</t>
  </si>
  <si>
    <t>Sub-total (G)</t>
  </si>
  <si>
    <t>H</t>
  </si>
  <si>
    <t>CPQ Workshop</t>
  </si>
  <si>
    <t>Food &amp; Water</t>
  </si>
  <si>
    <t>2 sessions</t>
  </si>
  <si>
    <t>Banners</t>
  </si>
  <si>
    <t>Resource person ( including memento, felicitation to speakers and dignitaries including travel)</t>
  </si>
  <si>
    <t>Sub-total (H)</t>
  </si>
  <si>
    <t>I</t>
  </si>
  <si>
    <t>CEG Workshop</t>
  </si>
  <si>
    <t>Sub Total (I)</t>
  </si>
  <si>
    <t>J</t>
  </si>
  <si>
    <t>Dissemination workshop</t>
  </si>
  <si>
    <t>Food for 3 resource persons</t>
  </si>
  <si>
    <t>Registration</t>
  </si>
  <si>
    <t>Sub-total (J)</t>
  </si>
  <si>
    <t>Total Cost (A+B+C+D+E+F+G+H+I+J))</t>
  </si>
  <si>
    <t>K</t>
  </si>
  <si>
    <r>
      <rPr>
        <b/>
        <vertAlign val="superscript"/>
        <sz val="11"/>
        <rFont val="Arial"/>
        <family val="2"/>
      </rPr>
      <t>#</t>
    </r>
    <r>
      <rPr>
        <b/>
        <sz val="11"/>
        <rFont val="Arial"/>
        <family val="2"/>
      </rPr>
      <t>Overhead Charges ( 10%)</t>
    </r>
  </si>
  <si>
    <t>Total Cost (A+B+C+D))</t>
  </si>
  <si>
    <t>Total Cost ( A+B+C+D+E)</t>
  </si>
  <si>
    <t>L</t>
  </si>
  <si>
    <t>Contingency (F)</t>
  </si>
  <si>
    <t>Grand Total (A+B+C+D+E+F+G+H+I+J+K+L)</t>
  </si>
  <si>
    <t>(Indian Rupees )</t>
  </si>
  <si>
    <t>List of the participants will be provided by WHO.</t>
  </si>
  <si>
    <r>
      <rPr>
        <b/>
        <sz val="11"/>
        <rFont val="Arial"/>
        <family val="2"/>
      </rPr>
      <t>*</t>
    </r>
    <r>
      <rPr>
        <sz val="11"/>
        <rFont val="Arial"/>
        <family val="2"/>
      </rPr>
      <t>All expenses to be claimed as per actuals within the approved budget.</t>
    </r>
  </si>
  <si>
    <r>
      <rPr>
        <b/>
        <vertAlign val="superscript"/>
        <sz val="11"/>
        <rFont val="Arial"/>
        <family val="2"/>
      </rPr>
      <t>$</t>
    </r>
    <r>
      <rPr>
        <sz val="11"/>
        <rFont val="Arial"/>
        <family val="2"/>
      </rPr>
      <t xml:space="preserve">Travel expenses for travel by the most direct economy class and economical route to be reimbursed on actual basis. Details of travel, accommodation and per diem related expenditures to be provided in the attached travel template (Annex 3). </t>
    </r>
  </si>
  <si>
    <r>
      <rPr>
        <b/>
        <vertAlign val="superscript"/>
        <sz val="11"/>
        <rFont val="Arial"/>
        <family val="2"/>
      </rPr>
      <t>&amp;</t>
    </r>
    <r>
      <rPr>
        <sz val="11"/>
        <rFont val="Arial"/>
        <family val="2"/>
      </rPr>
      <t>Any expenditure to be incurred under this head should have WHO's prior approval. While claiming expenditure under 'Contingency', detailed item-wise expenses incurred should be provided in the final Statement of Expenditure (SoE).</t>
    </r>
  </si>
  <si>
    <t>For venue outside Delhi, all efforts should be made for local procurement of items to avoid transportation or excess baggage charges.</t>
  </si>
  <si>
    <r>
      <rPr>
        <vertAlign val="superscript"/>
        <sz val="11"/>
        <rFont val="Arial"/>
        <family val="2"/>
      </rPr>
      <t>#</t>
    </r>
    <r>
      <rPr>
        <sz val="11"/>
        <rFont val="Arial"/>
        <family val="2"/>
      </rPr>
      <t xml:space="preserve"> Overhead costs to be charged @ 10% of actual total expenditure incurred.</t>
    </r>
  </si>
  <si>
    <t>WHO prior approval must be obtained in writing when the amount to be transferred between expenditure categories exceeds 10%.</t>
  </si>
  <si>
    <t>Supporting financial documents including invoices, travel tickets, boarding passes, receipts, delivery challans, etc. must be retained for a period of at least five years from the end date of the activity and be made available for inspection by WHO and/or it’s authorized representatives, upon request.</t>
  </si>
  <si>
    <t>Unspent balances, if any, should be refunded to WHO immediately. Bank account details will be shared on request.</t>
  </si>
  <si>
    <t>For WHO India Country Office</t>
  </si>
  <si>
    <t>Title: ____________________________________________</t>
  </si>
  <si>
    <t>please fill in institution/company's name</t>
  </si>
  <si>
    <t>Resource persons (3 experts from metabolic and physycal impairment screening, and birth defect surveillance programs)</t>
  </si>
  <si>
    <t>Name of Bidder :</t>
  </si>
  <si>
    <t xml:space="preserve">Annex E. Proposed Budget Template </t>
  </si>
  <si>
    <t xml:space="preserve">Project Title / RFP No. </t>
  </si>
  <si>
    <t>Quality Assessment, Costing, and Development of an Implementation Framework for the Newborn Screening Program in Indonesia / RFP 054-2026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</si>
</sst>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_);_(* \(#,##0\);_(* &quot;-&quot;??_);_(@_)"/>
    <numFmt numFmtId="165" formatCode="&quot; &quot;* #,##0&quot; &quot;;&quot; &quot;* \(#,##0\);&quot; &quot;* &quot;-&quot;??&quot; &quot;"/>
    <numFmt numFmtId="166" formatCode="_([$IDR]\ * #,##0_);_([$IDR]\ * \(#,##0\);_([$IDR]\ * &quot;-&quot;_);_(@_)"/>
    <numFmt numFmtId="167" formatCode="_([$IDR]\ * #,##0_);_([$IDR]\ * \(#,##0\);_([$IDR]\ * &quot;-&quot;??_);_(@_)"/>
  </numFmts>
  <fonts count="29" x14ac:knownFonts="1">
    <font>
      <sz val="11"/>
      <color theme="1"/>
      <name val="Calibri"/>
      <family val="2"/>
      <scheme val="minor"/>
    </font>
    <font>
      <sz val="11"/>
      <color theme="1"/>
      <name val="Calibri"/>
      <family val="2"/>
      <scheme val="minor"/>
    </font>
    <font>
      <b/>
      <sz val="11"/>
      <name val="Arial"/>
      <family val="2"/>
    </font>
    <font>
      <sz val="11"/>
      <name val="Arial"/>
      <family val="2"/>
    </font>
    <font>
      <b/>
      <sz val="14"/>
      <name val="Arial"/>
      <family val="2"/>
    </font>
    <font>
      <sz val="10"/>
      <color indexed="8"/>
      <name val="Arial"/>
      <family val="2"/>
    </font>
    <font>
      <b/>
      <sz val="11"/>
      <color indexed="8"/>
      <name val="Arial"/>
      <family val="2"/>
    </font>
    <font>
      <sz val="11"/>
      <color indexed="8"/>
      <name val="Arial"/>
      <family val="2"/>
    </font>
    <font>
      <sz val="10"/>
      <name val="Arial"/>
      <family val="2"/>
    </font>
    <font>
      <b/>
      <sz val="11"/>
      <color theme="1"/>
      <name val="Arial"/>
      <family val="2"/>
    </font>
    <font>
      <sz val="11"/>
      <color rgb="FF000000"/>
      <name val="Verdana"/>
      <family val="2"/>
    </font>
    <font>
      <sz val="11"/>
      <color theme="1"/>
      <name val="Arial"/>
      <family val="2"/>
    </font>
    <font>
      <sz val="12"/>
      <name val="Aptos"/>
      <family val="2"/>
    </font>
    <font>
      <b/>
      <vertAlign val="superscript"/>
      <sz val="11"/>
      <name val="Arial"/>
      <family val="2"/>
    </font>
    <font>
      <b/>
      <sz val="11"/>
      <color rgb="FFFF0000"/>
      <name val="Arial"/>
      <family val="2"/>
    </font>
    <font>
      <sz val="11"/>
      <color rgb="FFFF0000"/>
      <name val="Arial"/>
      <family val="2"/>
    </font>
    <font>
      <sz val="10"/>
      <color rgb="FFFF0000"/>
      <name val="Arial"/>
      <family val="2"/>
    </font>
    <font>
      <sz val="10"/>
      <name val="Arial"/>
      <family val="2"/>
      <charset val="1"/>
    </font>
    <font>
      <vertAlign val="superscript"/>
      <sz val="11"/>
      <name val="Arial"/>
      <family val="2"/>
    </font>
    <font>
      <b/>
      <sz val="11"/>
      <color theme="1"/>
      <name val="Calibri"/>
      <family val="2"/>
      <scheme val="minor"/>
    </font>
    <font>
      <b/>
      <sz val="11"/>
      <name val="Calibri"/>
      <family val="2"/>
      <scheme val="minor"/>
    </font>
    <font>
      <sz val="11"/>
      <name val="Calibri"/>
      <family val="2"/>
      <scheme val="minor"/>
    </font>
    <font>
      <b/>
      <sz val="11"/>
      <color indexed="8"/>
      <name val="Calibri"/>
      <family val="2"/>
      <scheme val="minor"/>
    </font>
    <font>
      <sz val="11"/>
      <color indexed="8"/>
      <name val="Calibri"/>
      <family val="2"/>
      <scheme val="minor"/>
    </font>
    <font>
      <b/>
      <sz val="18"/>
      <color rgb="FF00B0F0"/>
      <name val="Calibri"/>
      <family val="2"/>
      <scheme val="minor"/>
    </font>
    <font>
      <sz val="10"/>
      <color theme="1"/>
      <name val="Arial"/>
      <family val="2"/>
    </font>
    <font>
      <sz val="10"/>
      <color theme="1"/>
      <name val="Calibri"/>
      <family val="2"/>
      <scheme val="minor"/>
    </font>
    <font>
      <sz val="11"/>
      <color rgb="FFFF0000"/>
      <name val="Calibri"/>
      <family val="2"/>
      <scheme val="minor"/>
    </font>
    <font>
      <i/>
      <sz val="11"/>
      <color theme="1"/>
      <name val="Calibri"/>
      <family val="2"/>
      <scheme val="minor"/>
    </font>
  </fonts>
  <fills count="8">
    <fill>
      <patternFill patternType="none"/>
    </fill>
    <fill>
      <patternFill patternType="gray125"/>
    </fill>
    <fill>
      <patternFill patternType="solid">
        <fgColor theme="0" tint="-0.14999847407452621"/>
        <bgColor indexed="64"/>
      </patternFill>
    </fill>
    <fill>
      <patternFill patternType="solid">
        <fgColor indexed="9"/>
        <bgColor auto="1"/>
      </patternFill>
    </fill>
    <fill>
      <patternFill patternType="solid">
        <fgColor theme="0"/>
        <bgColor indexed="64"/>
      </patternFill>
    </fill>
    <fill>
      <patternFill patternType="solid">
        <fgColor theme="7" tint="0.79998168889431442"/>
        <bgColor indexed="64"/>
      </patternFill>
    </fill>
    <fill>
      <patternFill patternType="solid">
        <fgColor rgb="FFFFFF00"/>
        <bgColor indexed="64"/>
      </patternFill>
    </fill>
    <fill>
      <patternFill patternType="solid">
        <fgColor rgb="FFF5F5F5"/>
        <bgColor indexed="64"/>
      </patternFill>
    </fill>
  </fills>
  <borders count="5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auto="1"/>
      </left>
      <right/>
      <top style="medium">
        <color indexed="64"/>
      </top>
      <bottom style="medium">
        <color indexed="64"/>
      </bottom>
      <diagonal/>
    </border>
    <border>
      <left/>
      <right style="medium">
        <color indexed="64"/>
      </right>
      <top style="medium">
        <color indexed="64"/>
      </top>
      <bottom/>
      <diagonal/>
    </border>
    <border>
      <left style="medium">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style="medium">
        <color indexed="64"/>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auto="1"/>
      </left>
      <right style="thin">
        <color auto="1"/>
      </right>
      <top/>
      <bottom/>
      <diagonal/>
    </border>
    <border>
      <left/>
      <right style="thin">
        <color indexed="64"/>
      </right>
      <top/>
      <bottom/>
      <diagonal/>
    </border>
    <border>
      <left style="thin">
        <color indexed="64"/>
      </left>
      <right/>
      <top/>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diagonal/>
    </border>
    <border>
      <left style="thin">
        <color indexed="8"/>
      </left>
      <right style="thin">
        <color indexed="8"/>
      </right>
      <top style="thin">
        <color indexed="8"/>
      </top>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right/>
      <top/>
      <bottom style="double">
        <color indexed="64"/>
      </bottom>
      <diagonal/>
    </border>
    <border>
      <left style="thin">
        <color indexed="64"/>
      </left>
      <right/>
      <top/>
      <bottom style="double">
        <color indexed="64"/>
      </bottom>
      <diagonal/>
    </border>
    <border>
      <left style="medium">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top style="double">
        <color indexed="64"/>
      </top>
      <bottom style="thin">
        <color indexed="64"/>
      </bottom>
      <diagonal/>
    </border>
    <border>
      <left/>
      <right/>
      <top style="double">
        <color indexed="64"/>
      </top>
      <bottom style="double">
        <color indexed="64"/>
      </bottom>
      <diagonal/>
    </border>
    <border>
      <left/>
      <right/>
      <top style="double">
        <color indexed="64"/>
      </top>
      <bottom/>
      <diagonal/>
    </border>
    <border>
      <left style="thin">
        <color indexed="64"/>
      </left>
      <right style="thin">
        <color indexed="64"/>
      </right>
      <top style="double">
        <color indexed="64"/>
      </top>
      <bottom/>
      <diagonal/>
    </border>
    <border>
      <left style="medium">
        <color indexed="64"/>
      </left>
      <right/>
      <top style="double">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thin">
        <color indexed="64"/>
      </top>
      <bottom/>
      <diagonal/>
    </border>
  </borders>
  <cellStyleXfs count="5">
    <xf numFmtId="0" fontId="0" fillId="0" borderId="0"/>
    <xf numFmtId="43" fontId="1" fillId="0" borderId="0" applyFont="0" applyFill="0" applyBorder="0" applyAlignment="0" applyProtection="0"/>
    <xf numFmtId="0" fontId="5" fillId="0" borderId="0" applyNumberFormat="0" applyFill="0" applyBorder="0" applyProtection="0"/>
    <xf numFmtId="0" fontId="17" fillId="0" borderId="0"/>
    <xf numFmtId="0" fontId="8" fillId="0" borderId="0"/>
  </cellStyleXfs>
  <cellXfs count="301">
    <xf numFmtId="0" fontId="0" fillId="0" borderId="0" xfId="0"/>
    <xf numFmtId="0" fontId="3" fillId="0" borderId="0" xfId="0" applyFont="1" applyAlignment="1">
      <alignment vertical="center" wrapText="1"/>
    </xf>
    <xf numFmtId="0" fontId="2" fillId="0" borderId="5" xfId="0" applyFont="1" applyBorder="1" applyAlignment="1">
      <alignment horizontal="right" vertical="center" wrapText="1"/>
    </xf>
    <xf numFmtId="0" fontId="2" fillId="0" borderId="8" xfId="0" applyFont="1" applyBorder="1" applyAlignment="1">
      <alignment horizontal="right" vertical="center" wrapText="1"/>
    </xf>
    <xf numFmtId="0" fontId="2" fillId="0" borderId="9" xfId="0" applyFont="1" applyBorder="1" applyAlignment="1">
      <alignment vertical="center" wrapText="1"/>
    </xf>
    <xf numFmtId="0" fontId="2" fillId="2" borderId="12" xfId="0" applyFont="1" applyFill="1" applyBorder="1" applyAlignment="1">
      <alignment horizontal="center" vertical="center" wrapText="1"/>
    </xf>
    <xf numFmtId="0" fontId="2" fillId="2" borderId="13" xfId="0" applyFont="1" applyFill="1" applyBorder="1" applyAlignment="1">
      <alignment horizontal="center" vertical="center" wrapText="1"/>
    </xf>
    <xf numFmtId="164" fontId="2" fillId="2" borderId="13" xfId="0" applyNumberFormat="1" applyFont="1" applyFill="1" applyBorder="1" applyAlignment="1">
      <alignment horizontal="center" vertical="center" wrapText="1"/>
    </xf>
    <xf numFmtId="0" fontId="2" fillId="2" borderId="14" xfId="0" applyFont="1" applyFill="1" applyBorder="1" applyAlignment="1">
      <alignment horizontal="center" vertical="center" wrapText="1"/>
    </xf>
    <xf numFmtId="49" fontId="6" fillId="3" borderId="15" xfId="2" applyNumberFormat="1" applyFont="1" applyFill="1" applyBorder="1" applyAlignment="1">
      <alignment horizontal="center" vertical="center" wrapText="1"/>
    </xf>
    <xf numFmtId="0" fontId="7" fillId="3" borderId="16" xfId="2" applyFont="1" applyFill="1" applyBorder="1" applyAlignment="1">
      <alignment horizontal="justify" vertical="center" wrapText="1"/>
    </xf>
    <xf numFmtId="0" fontId="3" fillId="0" borderId="17" xfId="0" applyFont="1" applyBorder="1" applyAlignment="1">
      <alignment horizontal="justify" vertical="center" wrapText="1"/>
    </xf>
    <xf numFmtId="0" fontId="3" fillId="0" borderId="18" xfId="0" applyFont="1" applyBorder="1" applyAlignment="1">
      <alignment vertical="center" wrapText="1"/>
    </xf>
    <xf numFmtId="49" fontId="7" fillId="3" borderId="15" xfId="2" applyNumberFormat="1" applyFont="1" applyFill="1" applyBorder="1" applyAlignment="1">
      <alignment horizontal="center" vertical="center" wrapText="1"/>
    </xf>
    <xf numFmtId="49" fontId="7" fillId="3" borderId="16" xfId="2" applyNumberFormat="1" applyFont="1" applyFill="1" applyBorder="1" applyAlignment="1">
      <alignment horizontal="justify" vertical="center" wrapText="1"/>
    </xf>
    <xf numFmtId="0" fontId="7" fillId="3" borderId="16" xfId="2" applyNumberFormat="1" applyFont="1" applyFill="1" applyBorder="1" applyAlignment="1">
      <alignment horizontal="right" vertical="center" wrapText="1"/>
    </xf>
    <xf numFmtId="165" fontId="7" fillId="3" borderId="16" xfId="2" applyNumberFormat="1" applyFont="1" applyFill="1" applyBorder="1" applyAlignment="1">
      <alignment horizontal="center" vertical="center" wrapText="1"/>
    </xf>
    <xf numFmtId="0" fontId="2" fillId="2" borderId="12" xfId="0" applyFont="1" applyFill="1" applyBorder="1" applyAlignment="1">
      <alignment horizontal="right" vertical="center" wrapText="1"/>
    </xf>
    <xf numFmtId="0" fontId="2" fillId="2" borderId="13" xfId="0" applyFont="1" applyFill="1" applyBorder="1" applyAlignment="1">
      <alignment horizontal="right" vertical="center" wrapText="1"/>
    </xf>
    <xf numFmtId="164" fontId="2" fillId="2" borderId="13" xfId="0" applyNumberFormat="1" applyFont="1" applyFill="1" applyBorder="1" applyAlignment="1">
      <alignment horizontal="right" vertical="center" wrapText="1"/>
    </xf>
    <xf numFmtId="0" fontId="2" fillId="2" borderId="14" xfId="0" applyFont="1" applyFill="1" applyBorder="1" applyAlignment="1">
      <alignment horizontal="right" vertical="center" wrapText="1"/>
    </xf>
    <xf numFmtId="0" fontId="2" fillId="0" borderId="19" xfId="0" applyFont="1" applyBorder="1" applyAlignment="1">
      <alignment horizontal="center" vertical="center" wrapText="1"/>
    </xf>
    <xf numFmtId="0" fontId="2" fillId="0" borderId="18" xfId="0" applyFont="1" applyBorder="1" applyAlignment="1">
      <alignment horizontal="left" vertical="center" wrapText="1"/>
    </xf>
    <xf numFmtId="164" fontId="2" fillId="0" borderId="18" xfId="1" applyNumberFormat="1" applyFont="1" applyFill="1" applyBorder="1" applyAlignment="1">
      <alignment horizontal="center" vertical="center" wrapText="1"/>
    </xf>
    <xf numFmtId="0" fontId="9" fillId="0" borderId="20" xfId="0" applyFont="1" applyBorder="1" applyAlignment="1">
      <alignment horizontal="center" vertical="center" wrapText="1"/>
    </xf>
    <xf numFmtId="0" fontId="3" fillId="0" borderId="21" xfId="0" applyFont="1" applyBorder="1" applyAlignment="1">
      <alignment horizontal="center" vertical="center" wrapText="1"/>
    </xf>
    <xf numFmtId="0" fontId="10" fillId="0" borderId="22" xfId="0" applyFont="1" applyBorder="1" applyAlignment="1">
      <alignment wrapText="1"/>
    </xf>
    <xf numFmtId="164" fontId="3" fillId="0" borderId="18" xfId="1" applyNumberFormat="1" applyFont="1" applyFill="1" applyBorder="1" applyAlignment="1">
      <alignment horizontal="center" vertical="center" wrapText="1"/>
    </xf>
    <xf numFmtId="164" fontId="11" fillId="0" borderId="23" xfId="0" applyNumberFormat="1" applyFont="1" applyBorder="1" applyAlignment="1">
      <alignment horizontal="center" vertical="center" wrapText="1"/>
    </xf>
    <xf numFmtId="0" fontId="10" fillId="0" borderId="18" xfId="0" applyFont="1" applyBorder="1" applyAlignment="1">
      <alignment wrapText="1"/>
    </xf>
    <xf numFmtId="164" fontId="3" fillId="0" borderId="24" xfId="1" applyNumberFormat="1" applyFont="1" applyFill="1" applyBorder="1" applyAlignment="1">
      <alignment horizontal="center" vertical="center" wrapText="1"/>
    </xf>
    <xf numFmtId="0" fontId="12" fillId="0" borderId="18" xfId="0" applyFont="1" applyBorder="1"/>
    <xf numFmtId="0" fontId="12" fillId="0" borderId="22" xfId="0" applyFont="1" applyBorder="1"/>
    <xf numFmtId="164" fontId="3" fillId="0" borderId="25" xfId="1" applyNumberFormat="1" applyFont="1" applyFill="1" applyBorder="1" applyAlignment="1">
      <alignment horizontal="center" vertical="center" wrapText="1"/>
    </xf>
    <xf numFmtId="164" fontId="3" fillId="0" borderId="22" xfId="1" applyNumberFormat="1" applyFont="1" applyFill="1" applyBorder="1" applyAlignment="1">
      <alignment horizontal="center" vertical="center" wrapText="1"/>
    </xf>
    <xf numFmtId="0" fontId="9" fillId="0" borderId="23" xfId="0" applyFont="1" applyBorder="1" applyAlignment="1">
      <alignment horizontal="center" vertical="center" wrapText="1"/>
    </xf>
    <xf numFmtId="0" fontId="2" fillId="2" borderId="21" xfId="0" applyFont="1" applyFill="1" applyBorder="1" applyAlignment="1">
      <alignment horizontal="right" vertical="center" wrapText="1"/>
    </xf>
    <xf numFmtId="0" fontId="2" fillId="2" borderId="22" xfId="0" applyFont="1" applyFill="1" applyBorder="1" applyAlignment="1">
      <alignment horizontal="right" vertical="center" wrapText="1"/>
    </xf>
    <xf numFmtId="164" fontId="2" fillId="2" borderId="22" xfId="0" applyNumberFormat="1" applyFont="1" applyFill="1" applyBorder="1" applyAlignment="1">
      <alignment horizontal="right" vertical="center" wrapText="1"/>
    </xf>
    <xf numFmtId="0" fontId="2" fillId="0" borderId="18" xfId="0" applyFont="1" applyBorder="1" applyAlignment="1">
      <alignment horizontal="center" vertical="center" wrapText="1"/>
    </xf>
    <xf numFmtId="0" fontId="2" fillId="0" borderId="18" xfId="0" applyFont="1" applyBorder="1" applyAlignment="1">
      <alignment horizontal="right" vertical="center" wrapText="1"/>
    </xf>
    <xf numFmtId="164" fontId="2" fillId="0" borderId="18" xfId="0" applyNumberFormat="1" applyFont="1" applyBorder="1" applyAlignment="1">
      <alignment horizontal="right" vertical="center" wrapText="1"/>
    </xf>
    <xf numFmtId="0" fontId="3" fillId="0" borderId="18" xfId="0" applyFont="1" applyBorder="1" applyAlignment="1">
      <alignment horizontal="center" vertical="center" wrapText="1"/>
    </xf>
    <xf numFmtId="0" fontId="3" fillId="0" borderId="18" xfId="0" applyFont="1" applyBorder="1" applyAlignment="1">
      <alignment horizontal="left" vertical="center" wrapText="1"/>
    </xf>
    <xf numFmtId="0" fontId="3" fillId="0" borderId="18" xfId="0" applyFont="1" applyBorder="1" applyAlignment="1">
      <alignment horizontal="right" vertical="center" wrapText="1"/>
    </xf>
    <xf numFmtId="0" fontId="3" fillId="0" borderId="26" xfId="0" applyFont="1" applyBorder="1" applyAlignment="1">
      <alignment horizontal="center" vertical="center" wrapText="1"/>
    </xf>
    <xf numFmtId="0" fontId="3" fillId="0" borderId="25" xfId="0" applyFont="1" applyBorder="1" applyAlignment="1">
      <alignment horizontal="left" vertical="center" wrapText="1"/>
    </xf>
    <xf numFmtId="0" fontId="3" fillId="0" borderId="25" xfId="0" applyFont="1" applyBorder="1" applyAlignment="1">
      <alignment horizontal="right" vertical="center" wrapText="1"/>
    </xf>
    <xf numFmtId="0" fontId="2" fillId="0" borderId="25" xfId="0" applyFont="1" applyBorder="1" applyAlignment="1">
      <alignment horizontal="right" vertical="center" wrapText="1"/>
    </xf>
    <xf numFmtId="0" fontId="2" fillId="0" borderId="27" xfId="0" applyFont="1" applyBorder="1" applyAlignment="1">
      <alignment horizontal="right" vertical="center" wrapText="1"/>
    </xf>
    <xf numFmtId="0" fontId="2" fillId="4" borderId="28" xfId="0" applyFont="1" applyFill="1" applyBorder="1" applyAlignment="1">
      <alignment horizontal="center" vertical="center" wrapText="1"/>
    </xf>
    <xf numFmtId="0" fontId="2" fillId="0" borderId="24" xfId="0" applyFont="1" applyBorder="1" applyAlignment="1">
      <alignment horizontal="justify" vertical="center" wrapText="1"/>
    </xf>
    <xf numFmtId="164" fontId="2" fillId="0" borderId="24" xfId="1" applyNumberFormat="1" applyFont="1" applyFill="1" applyBorder="1" applyAlignment="1">
      <alignment horizontal="center" vertical="center" wrapText="1"/>
    </xf>
    <xf numFmtId="164" fontId="2" fillId="0" borderId="24" xfId="1" applyNumberFormat="1" applyFont="1" applyFill="1" applyBorder="1" applyAlignment="1">
      <alignment horizontal="right" vertical="center" wrapText="1"/>
    </xf>
    <xf numFmtId="164" fontId="2" fillId="0" borderId="29" xfId="1" applyNumberFormat="1" applyFont="1" applyFill="1" applyBorder="1" applyAlignment="1">
      <alignment horizontal="right" vertical="center" wrapText="1"/>
    </xf>
    <xf numFmtId="0" fontId="2" fillId="0" borderId="0" xfId="0" applyFont="1" applyAlignment="1">
      <alignment vertical="center" wrapText="1"/>
    </xf>
    <xf numFmtId="0" fontId="3" fillId="0" borderId="30" xfId="0" applyFont="1" applyBorder="1" applyAlignment="1">
      <alignment horizontal="justify" vertical="center" wrapText="1"/>
    </xf>
    <xf numFmtId="164" fontId="3" fillId="0" borderId="24" xfId="1" applyNumberFormat="1" applyFont="1" applyFill="1" applyBorder="1" applyAlignment="1">
      <alignment horizontal="right" vertical="center" wrapText="1"/>
    </xf>
    <xf numFmtId="164" fontId="2" fillId="0" borderId="18" xfId="1" applyNumberFormat="1" applyFont="1" applyFill="1" applyBorder="1" applyAlignment="1">
      <alignment horizontal="right" vertical="center" wrapText="1"/>
    </xf>
    <xf numFmtId="0" fontId="2" fillId="0" borderId="18" xfId="0" applyFont="1" applyBorder="1" applyAlignment="1">
      <alignment vertical="center" wrapText="1"/>
    </xf>
    <xf numFmtId="164" fontId="14" fillId="0" borderId="17" xfId="1" applyNumberFormat="1" applyFont="1" applyFill="1" applyBorder="1" applyAlignment="1">
      <alignment horizontal="right" vertical="center" wrapText="1"/>
    </xf>
    <xf numFmtId="0" fontId="3" fillId="4" borderId="28" xfId="0" applyFont="1" applyFill="1" applyBorder="1" applyAlignment="1">
      <alignment horizontal="center" vertical="center" wrapText="1"/>
    </xf>
    <xf numFmtId="0" fontId="3" fillId="0" borderId="24" xfId="1" applyNumberFormat="1" applyFont="1" applyFill="1" applyBorder="1" applyAlignment="1">
      <alignment horizontal="right" vertical="center" wrapText="1"/>
    </xf>
    <xf numFmtId="164" fontId="15" fillId="0" borderId="31" xfId="1" applyNumberFormat="1" applyFont="1" applyFill="1" applyBorder="1" applyAlignment="1">
      <alignment horizontal="right" vertical="center" wrapText="1"/>
    </xf>
    <xf numFmtId="0" fontId="3" fillId="0" borderId="32" xfId="0" applyFont="1" applyBorder="1" applyAlignment="1">
      <alignment horizontal="justify" vertical="center" wrapText="1"/>
    </xf>
    <xf numFmtId="0" fontId="3" fillId="0" borderId="30" xfId="1" applyNumberFormat="1" applyFont="1" applyFill="1" applyBorder="1" applyAlignment="1">
      <alignment horizontal="right" vertical="center" wrapText="1"/>
    </xf>
    <xf numFmtId="164" fontId="3" fillId="0" borderId="30" xfId="1" applyNumberFormat="1" applyFont="1" applyFill="1" applyBorder="1" applyAlignment="1">
      <alignment horizontal="right" vertical="center" wrapText="1"/>
    </xf>
    <xf numFmtId="0" fontId="3" fillId="4" borderId="33" xfId="0" applyFont="1" applyFill="1" applyBorder="1" applyAlignment="1">
      <alignment horizontal="center" vertical="center" wrapText="1"/>
    </xf>
    <xf numFmtId="49" fontId="7" fillId="3" borderId="34" xfId="2" applyNumberFormat="1" applyFont="1" applyFill="1" applyBorder="1" applyAlignment="1">
      <alignment horizontal="justify" vertical="center" wrapText="1"/>
    </xf>
    <xf numFmtId="0" fontId="3" fillId="0" borderId="26" xfId="1" applyNumberFormat="1" applyFont="1" applyFill="1" applyBorder="1" applyAlignment="1">
      <alignment horizontal="right" vertical="center" wrapText="1"/>
    </xf>
    <xf numFmtId="164" fontId="3" fillId="0" borderId="26" xfId="1" applyNumberFormat="1" applyFont="1" applyFill="1" applyBorder="1" applyAlignment="1">
      <alignment horizontal="right" vertical="center" wrapText="1"/>
    </xf>
    <xf numFmtId="164" fontId="3" fillId="0" borderId="25" xfId="1" applyNumberFormat="1" applyFont="1" applyFill="1" applyBorder="1" applyAlignment="1">
      <alignment horizontal="right" vertical="center" wrapText="1"/>
    </xf>
    <xf numFmtId="164" fontId="3" fillId="0" borderId="0" xfId="1" applyNumberFormat="1" applyFont="1" applyFill="1" applyBorder="1" applyAlignment="1">
      <alignment horizontal="right" vertical="center" wrapText="1"/>
    </xf>
    <xf numFmtId="0" fontId="3" fillId="4" borderId="18" xfId="0" applyFont="1" applyFill="1" applyBorder="1" applyAlignment="1">
      <alignment horizontal="center" vertical="center" wrapText="1"/>
    </xf>
    <xf numFmtId="49" fontId="7" fillId="3" borderId="18" xfId="2" applyNumberFormat="1" applyFont="1" applyFill="1" applyBorder="1" applyAlignment="1">
      <alignment horizontal="justify" vertical="center" wrapText="1"/>
    </xf>
    <xf numFmtId="0" fontId="3" fillId="0" borderId="18" xfId="1" applyNumberFormat="1" applyFont="1" applyFill="1" applyBorder="1" applyAlignment="1">
      <alignment horizontal="right" vertical="center" wrapText="1"/>
    </xf>
    <xf numFmtId="164" fontId="3" fillId="0" borderId="18" xfId="1" applyNumberFormat="1" applyFont="1" applyFill="1" applyBorder="1" applyAlignment="1">
      <alignment horizontal="right" vertical="center" wrapText="1"/>
    </xf>
    <xf numFmtId="0" fontId="2" fillId="2" borderId="35" xfId="0" applyFont="1" applyFill="1" applyBorder="1" applyAlignment="1">
      <alignment horizontal="right" vertical="center" wrapText="1"/>
    </xf>
    <xf numFmtId="0" fontId="2" fillId="2" borderId="36" xfId="0" applyFont="1" applyFill="1" applyBorder="1" applyAlignment="1">
      <alignment horizontal="right" vertical="center" wrapText="1"/>
    </xf>
    <xf numFmtId="164" fontId="2" fillId="2" borderId="36" xfId="1" applyNumberFormat="1" applyFont="1" applyFill="1" applyBorder="1" applyAlignment="1">
      <alignment horizontal="center" vertical="center" wrapText="1"/>
    </xf>
    <xf numFmtId="164" fontId="2" fillId="2" borderId="36" xfId="1" applyNumberFormat="1" applyFont="1" applyFill="1" applyBorder="1" applyAlignment="1">
      <alignment horizontal="right" vertical="center" wrapText="1"/>
    </xf>
    <xf numFmtId="164" fontId="2" fillId="2" borderId="37" xfId="1" applyNumberFormat="1" applyFont="1" applyFill="1" applyBorder="1" applyAlignment="1">
      <alignment horizontal="right" vertical="center" wrapText="1"/>
    </xf>
    <xf numFmtId="164" fontId="2" fillId="2" borderId="38" xfId="1" applyNumberFormat="1" applyFont="1" applyFill="1" applyBorder="1" applyAlignment="1">
      <alignment horizontal="right" vertical="center" wrapText="1"/>
    </xf>
    <xf numFmtId="0" fontId="2" fillId="0" borderId="39" xfId="0" applyFont="1" applyBorder="1" applyAlignment="1">
      <alignment horizontal="center" vertical="center" wrapText="1"/>
    </xf>
    <xf numFmtId="164" fontId="3" fillId="0" borderId="40" xfId="1" applyNumberFormat="1" applyFont="1" applyFill="1" applyBorder="1" applyAlignment="1">
      <alignment horizontal="center" vertical="center" wrapText="1"/>
    </xf>
    <xf numFmtId="164" fontId="3" fillId="0" borderId="40" xfId="1" applyNumberFormat="1" applyFont="1" applyFill="1" applyBorder="1" applyAlignment="1">
      <alignment horizontal="right" vertical="center" wrapText="1"/>
    </xf>
    <xf numFmtId="164" fontId="3" fillId="0" borderId="41" xfId="1" applyNumberFormat="1" applyFont="1" applyFill="1" applyBorder="1" applyAlignment="1">
      <alignment horizontal="right" vertical="center" wrapText="1"/>
    </xf>
    <xf numFmtId="164" fontId="2" fillId="0" borderId="42" xfId="1" applyNumberFormat="1" applyFont="1" applyFill="1" applyBorder="1" applyAlignment="1">
      <alignment horizontal="right" vertical="center" wrapText="1"/>
    </xf>
    <xf numFmtId="0" fontId="2" fillId="0" borderId="28" xfId="0" applyFont="1" applyBorder="1" applyAlignment="1">
      <alignment horizontal="center" vertical="center" wrapText="1"/>
    </xf>
    <xf numFmtId="0" fontId="2" fillId="0" borderId="24" xfId="0" applyFont="1" applyBorder="1" applyAlignment="1">
      <alignment horizontal="left" vertical="center" wrapText="1"/>
    </xf>
    <xf numFmtId="164" fontId="3" fillId="0" borderId="30" xfId="1" applyNumberFormat="1" applyFont="1" applyFill="1" applyBorder="1" applyAlignment="1">
      <alignment horizontal="center" vertical="center" wrapText="1"/>
    </xf>
    <xf numFmtId="164" fontId="2" fillId="0" borderId="17" xfId="1" applyNumberFormat="1" applyFont="1" applyFill="1" applyBorder="1" applyAlignment="1">
      <alignment horizontal="right" vertical="center" wrapText="1"/>
    </xf>
    <xf numFmtId="0" fontId="3" fillId="0" borderId="28" xfId="0" applyFont="1" applyBorder="1" applyAlignment="1">
      <alignment horizontal="center" vertical="center" wrapText="1"/>
    </xf>
    <xf numFmtId="0" fontId="3" fillId="0" borderId="24" xfId="0" applyFont="1" applyBorder="1" applyAlignment="1">
      <alignment horizontal="left" vertical="center" wrapText="1"/>
    </xf>
    <xf numFmtId="0" fontId="3" fillId="0" borderId="30" xfId="1" applyNumberFormat="1" applyFont="1" applyFill="1" applyBorder="1" applyAlignment="1">
      <alignment horizontal="center" vertical="center" wrapText="1"/>
    </xf>
    <xf numFmtId="0" fontId="3" fillId="0" borderId="22" xfId="0" applyFont="1" applyBorder="1" applyAlignment="1">
      <alignment vertical="center" wrapText="1"/>
    </xf>
    <xf numFmtId="0" fontId="3" fillId="0" borderId="24" xfId="0" applyFont="1" applyBorder="1" applyAlignment="1">
      <alignment horizontal="justify" vertical="center" wrapText="1"/>
    </xf>
    <xf numFmtId="0" fontId="0" fillId="0" borderId="19" xfId="0" applyBorder="1" applyAlignment="1">
      <alignment horizontal="center"/>
    </xf>
    <xf numFmtId="0" fontId="0" fillId="0" borderId="20" xfId="0" applyBorder="1"/>
    <xf numFmtId="0" fontId="16" fillId="0" borderId="20" xfId="0" applyFont="1" applyBorder="1" applyAlignment="1">
      <alignment wrapText="1"/>
    </xf>
    <xf numFmtId="164" fontId="2" fillId="2" borderId="13" xfId="1" applyNumberFormat="1" applyFont="1" applyFill="1" applyBorder="1" applyAlignment="1">
      <alignment horizontal="center" vertical="center" wrapText="1"/>
    </xf>
    <xf numFmtId="164" fontId="2" fillId="2" borderId="13" xfId="1" applyNumberFormat="1" applyFont="1" applyFill="1" applyBorder="1" applyAlignment="1">
      <alignment horizontal="right" vertical="center" wrapText="1"/>
    </xf>
    <xf numFmtId="164" fontId="2" fillId="2" borderId="18" xfId="1" applyNumberFormat="1" applyFont="1" applyFill="1" applyBorder="1" applyAlignment="1">
      <alignment horizontal="right" vertical="center" wrapText="1"/>
    </xf>
    <xf numFmtId="164" fontId="2" fillId="2" borderId="43" xfId="1" applyNumberFormat="1" applyFont="1" applyFill="1" applyBorder="1" applyAlignment="1">
      <alignment horizontal="right" vertical="center" wrapText="1"/>
    </xf>
    <xf numFmtId="0" fontId="15" fillId="0" borderId="24" xfId="0" applyFont="1" applyBorder="1" applyAlignment="1">
      <alignment horizontal="center" vertical="center" wrapText="1"/>
    </xf>
    <xf numFmtId="0" fontId="0" fillId="0" borderId="30" xfId="0" applyBorder="1" applyAlignment="1">
      <alignment horizontal="center"/>
    </xf>
    <xf numFmtId="0" fontId="2" fillId="0" borderId="24" xfId="0" applyFont="1" applyBorder="1" applyAlignment="1">
      <alignment horizontal="center" vertical="center" wrapText="1"/>
    </xf>
    <xf numFmtId="0" fontId="0" fillId="0" borderId="18" xfId="0" applyBorder="1"/>
    <xf numFmtId="0" fontId="2" fillId="0" borderId="5" xfId="3" applyFont="1" applyBorder="1" applyAlignment="1">
      <alignment vertical="center" wrapText="1"/>
    </xf>
    <xf numFmtId="0" fontId="8" fillId="0" borderId="30" xfId="0" applyFont="1" applyBorder="1" applyAlignment="1">
      <alignment horizontal="center"/>
    </xf>
    <xf numFmtId="0" fontId="15" fillId="0" borderId="18" xfId="0" applyFont="1" applyBorder="1" applyAlignment="1">
      <alignment vertical="center" wrapText="1"/>
    </xf>
    <xf numFmtId="0" fontId="8" fillId="0" borderId="19" xfId="0" applyFont="1" applyBorder="1" applyAlignment="1">
      <alignment horizontal="center"/>
    </xf>
    <xf numFmtId="0" fontId="2" fillId="0" borderId="20" xfId="3" applyFont="1" applyBorder="1" applyAlignment="1">
      <alignment vertical="center" wrapText="1"/>
    </xf>
    <xf numFmtId="0" fontId="16" fillId="0" borderId="18" xfId="0" applyFont="1" applyBorder="1" applyAlignment="1">
      <alignment wrapText="1"/>
    </xf>
    <xf numFmtId="0" fontId="8" fillId="0" borderId="28" xfId="0" applyFont="1" applyBorder="1" applyAlignment="1">
      <alignment horizontal="center"/>
    </xf>
    <xf numFmtId="0" fontId="2" fillId="0" borderId="18" xfId="3" applyFont="1" applyBorder="1" applyAlignment="1">
      <alignment vertical="center" wrapText="1"/>
    </xf>
    <xf numFmtId="0" fontId="2" fillId="0" borderId="20" xfId="0" applyFont="1" applyBorder="1" applyAlignment="1">
      <alignment horizontal="left" vertical="center" wrapText="1"/>
    </xf>
    <xf numFmtId="0" fontId="3" fillId="5" borderId="24" xfId="0" applyFont="1" applyFill="1" applyBorder="1" applyAlignment="1">
      <alignment horizontal="justify" vertical="center" wrapText="1"/>
    </xf>
    <xf numFmtId="164" fontId="3" fillId="5" borderId="24" xfId="1" applyNumberFormat="1" applyFont="1" applyFill="1" applyBorder="1" applyAlignment="1">
      <alignment horizontal="right" vertical="center" wrapText="1"/>
    </xf>
    <xf numFmtId="164" fontId="14" fillId="0" borderId="18" xfId="1" applyNumberFormat="1" applyFont="1" applyFill="1" applyBorder="1" applyAlignment="1">
      <alignment horizontal="right" vertical="center" wrapText="1"/>
    </xf>
    <xf numFmtId="0" fontId="3" fillId="0" borderId="22" xfId="0" applyFont="1" applyBorder="1" applyAlignment="1">
      <alignment horizontal="center" vertical="center" wrapText="1"/>
    </xf>
    <xf numFmtId="0" fontId="3" fillId="5" borderId="22" xfId="0" applyFont="1" applyFill="1" applyBorder="1" applyAlignment="1">
      <alignment horizontal="justify" vertical="center" wrapText="1"/>
    </xf>
    <xf numFmtId="0" fontId="3" fillId="0" borderId="22" xfId="1" applyNumberFormat="1" applyFont="1" applyFill="1" applyBorder="1" applyAlignment="1">
      <alignment horizontal="right" vertical="center" wrapText="1"/>
    </xf>
    <xf numFmtId="164" fontId="3" fillId="0" borderId="22" xfId="1" applyNumberFormat="1" applyFont="1" applyFill="1" applyBorder="1" applyAlignment="1">
      <alignment horizontal="right" vertical="center" wrapText="1"/>
    </xf>
    <xf numFmtId="164" fontId="3" fillId="5" borderId="22" xfId="1" applyNumberFormat="1" applyFont="1" applyFill="1" applyBorder="1" applyAlignment="1">
      <alignment horizontal="right" vertical="center" wrapText="1"/>
    </xf>
    <xf numFmtId="164" fontId="14" fillId="0" borderId="0" xfId="1" applyNumberFormat="1" applyFont="1" applyFill="1" applyBorder="1" applyAlignment="1">
      <alignment horizontal="right" vertical="center" wrapText="1"/>
    </xf>
    <xf numFmtId="0" fontId="3" fillId="5" borderId="18" xfId="0" applyFont="1" applyFill="1" applyBorder="1" applyAlignment="1">
      <alignment horizontal="justify" vertical="center" wrapText="1"/>
    </xf>
    <xf numFmtId="164" fontId="3" fillId="5" borderId="18" xfId="1" applyNumberFormat="1" applyFont="1" applyFill="1" applyBorder="1" applyAlignment="1">
      <alignment horizontal="right" vertical="center" wrapText="1"/>
    </xf>
    <xf numFmtId="164" fontId="14" fillId="0" borderId="20" xfId="1" applyNumberFormat="1" applyFont="1" applyFill="1" applyBorder="1" applyAlignment="1">
      <alignment horizontal="right" vertical="center" wrapText="1"/>
    </xf>
    <xf numFmtId="0" fontId="15" fillId="0" borderId="24" xfId="0" applyFont="1" applyBorder="1" applyAlignment="1">
      <alignment vertical="center" wrapText="1"/>
    </xf>
    <xf numFmtId="0" fontId="3" fillId="0" borderId="24" xfId="0" applyFont="1" applyBorder="1" applyAlignment="1">
      <alignment vertical="center" wrapText="1"/>
    </xf>
    <xf numFmtId="0" fontId="3" fillId="0" borderId="18" xfId="0" applyFont="1" applyBorder="1" applyAlignment="1">
      <alignment horizontal="justify" vertical="center" wrapText="1"/>
    </xf>
    <xf numFmtId="0" fontId="2" fillId="2" borderId="33" xfId="0" applyFont="1" applyFill="1" applyBorder="1" applyAlignment="1">
      <alignment horizontal="right" vertical="center" wrapText="1"/>
    </xf>
    <xf numFmtId="0" fontId="2" fillId="2" borderId="25" xfId="0" applyFont="1" applyFill="1" applyBorder="1" applyAlignment="1">
      <alignment horizontal="right" vertical="center" wrapText="1"/>
    </xf>
    <xf numFmtId="164" fontId="2" fillId="2" borderId="25" xfId="1" applyNumberFormat="1" applyFont="1" applyFill="1" applyBorder="1" applyAlignment="1">
      <alignment horizontal="center" vertical="center" wrapText="1"/>
    </xf>
    <xf numFmtId="164" fontId="2" fillId="2" borderId="25" xfId="1" applyNumberFormat="1" applyFont="1" applyFill="1" applyBorder="1" applyAlignment="1">
      <alignment horizontal="right" vertical="center" wrapText="1"/>
    </xf>
    <xf numFmtId="164" fontId="2" fillId="2" borderId="0" xfId="1" applyNumberFormat="1" applyFont="1" applyFill="1" applyBorder="1" applyAlignment="1">
      <alignment horizontal="right" vertical="center" wrapText="1"/>
    </xf>
    <xf numFmtId="164" fontId="2" fillId="2" borderId="27" xfId="1" applyNumberFormat="1" applyFont="1" applyFill="1" applyBorder="1" applyAlignment="1">
      <alignment horizontal="right" vertical="center" wrapText="1"/>
    </xf>
    <xf numFmtId="0" fontId="2" fillId="0" borderId="21" xfId="0" applyFont="1" applyBorder="1" applyAlignment="1">
      <alignment horizontal="center" vertical="center" wrapText="1"/>
    </xf>
    <xf numFmtId="0" fontId="2" fillId="0" borderId="22" xfId="0" applyFont="1" applyBorder="1" applyAlignment="1">
      <alignment horizontal="left" vertical="center" wrapText="1"/>
    </xf>
    <xf numFmtId="164" fontId="2" fillId="0" borderId="22" xfId="1" applyNumberFormat="1" applyFont="1" applyFill="1" applyBorder="1" applyAlignment="1">
      <alignment horizontal="center" vertical="center" wrapText="1"/>
    </xf>
    <xf numFmtId="164" fontId="2" fillId="0" borderId="22" xfId="1" applyNumberFormat="1" applyFont="1" applyFill="1" applyBorder="1" applyAlignment="1">
      <alignment horizontal="right" vertical="center" wrapText="1"/>
    </xf>
    <xf numFmtId="164" fontId="14" fillId="0" borderId="23" xfId="1" applyNumberFormat="1" applyFont="1" applyFill="1" applyBorder="1" applyAlignment="1">
      <alignment horizontal="right" vertical="center" wrapText="1"/>
    </xf>
    <xf numFmtId="0" fontId="3" fillId="2" borderId="19" xfId="0" applyFont="1" applyFill="1" applyBorder="1" applyAlignment="1">
      <alignment horizontal="center" vertical="center" wrapText="1"/>
    </xf>
    <xf numFmtId="0" fontId="2" fillId="2" borderId="18" xfId="0" applyFont="1" applyFill="1" applyBorder="1" applyAlignment="1">
      <alignment horizontal="right" vertical="center" wrapText="1"/>
    </xf>
    <xf numFmtId="164" fontId="2" fillId="2" borderId="18" xfId="1" applyNumberFormat="1" applyFont="1" applyFill="1" applyBorder="1" applyAlignment="1">
      <alignment horizontal="center" vertical="center" wrapText="1"/>
    </xf>
    <xf numFmtId="164" fontId="2" fillId="2" borderId="20" xfId="1" applyNumberFormat="1" applyFont="1" applyFill="1" applyBorder="1" applyAlignment="1">
      <alignment horizontal="right" vertical="center" wrapText="1"/>
    </xf>
    <xf numFmtId="164" fontId="2" fillId="2" borderId="44" xfId="1" applyNumberFormat="1" applyFont="1" applyFill="1" applyBorder="1" applyAlignment="1">
      <alignment horizontal="right" vertical="center" wrapText="1"/>
    </xf>
    <xf numFmtId="164" fontId="2" fillId="2" borderId="14" xfId="1" applyNumberFormat="1" applyFont="1" applyFill="1" applyBorder="1" applyAlignment="1">
      <alignment horizontal="right" vertical="center" wrapText="1"/>
    </xf>
    <xf numFmtId="164" fontId="2" fillId="0" borderId="0" xfId="0" applyNumberFormat="1" applyFont="1" applyAlignment="1">
      <alignment vertical="center" wrapText="1"/>
    </xf>
    <xf numFmtId="164" fontId="2" fillId="2" borderId="36" xfId="0" applyNumberFormat="1" applyFont="1" applyFill="1" applyBorder="1" applyAlignment="1">
      <alignment horizontal="right" vertical="center" wrapText="1"/>
    </xf>
    <xf numFmtId="37" fontId="2" fillId="2" borderId="37" xfId="1" applyNumberFormat="1" applyFont="1" applyFill="1" applyBorder="1" applyAlignment="1">
      <alignment horizontal="right" vertical="center" wrapText="1"/>
    </xf>
    <xf numFmtId="0" fontId="2" fillId="0" borderId="12" xfId="0" applyFont="1" applyBorder="1" applyAlignment="1">
      <alignment horizontal="center" vertical="center" wrapText="1"/>
    </xf>
    <xf numFmtId="0" fontId="2" fillId="0" borderId="45" xfId="0" applyFont="1" applyBorder="1" applyAlignment="1">
      <alignment horizontal="left" vertical="center" wrapText="1"/>
    </xf>
    <xf numFmtId="164" fontId="2" fillId="0" borderId="25" xfId="1" applyNumberFormat="1" applyFont="1" applyFill="1" applyBorder="1" applyAlignment="1">
      <alignment horizontal="center" vertical="center" wrapText="1"/>
    </xf>
    <xf numFmtId="164" fontId="2" fillId="0" borderId="25" xfId="1" applyNumberFormat="1" applyFont="1" applyFill="1" applyBorder="1" applyAlignment="1">
      <alignment horizontal="right" vertical="center" wrapText="1"/>
    </xf>
    <xf numFmtId="164" fontId="2" fillId="0" borderId="37" xfId="1" applyNumberFormat="1" applyFont="1" applyFill="1" applyBorder="1" applyAlignment="1">
      <alignment horizontal="right" vertical="center" wrapText="1"/>
    </xf>
    <xf numFmtId="2" fontId="3" fillId="0" borderId="18" xfId="0" applyNumberFormat="1" applyFont="1" applyBorder="1" applyAlignment="1">
      <alignment vertical="center" wrapText="1"/>
    </xf>
    <xf numFmtId="0" fontId="3" fillId="0" borderId="19" xfId="3" applyFont="1" applyBorder="1" applyAlignment="1">
      <alignment horizontal="center" vertical="center" wrapText="1"/>
    </xf>
    <xf numFmtId="0" fontId="3" fillId="5" borderId="0" xfId="0" applyFont="1" applyFill="1" applyAlignment="1">
      <alignment vertical="center" wrapText="1"/>
    </xf>
    <xf numFmtId="0" fontId="2" fillId="0" borderId="4" xfId="3" applyFont="1" applyBorder="1" applyAlignment="1">
      <alignment vertical="center" wrapText="1"/>
    </xf>
    <xf numFmtId="0" fontId="2" fillId="0" borderId="0" xfId="3" applyFont="1" applyAlignment="1">
      <alignment vertical="center" wrapText="1"/>
    </xf>
    <xf numFmtId="164" fontId="15" fillId="0" borderId="18" xfId="1" applyNumberFormat="1" applyFont="1" applyFill="1" applyBorder="1" applyAlignment="1">
      <alignment horizontal="right" vertical="center" wrapText="1"/>
    </xf>
    <xf numFmtId="0" fontId="0" fillId="0" borderId="33" xfId="0" applyBorder="1" applyAlignment="1">
      <alignment horizontal="center"/>
    </xf>
    <xf numFmtId="0" fontId="3" fillId="0" borderId="25" xfId="0" applyFont="1" applyBorder="1" applyAlignment="1">
      <alignment horizontal="justify" vertical="center" wrapText="1"/>
    </xf>
    <xf numFmtId="0" fontId="3" fillId="0" borderId="26" xfId="1" applyNumberFormat="1" applyFont="1" applyFill="1" applyBorder="1" applyAlignment="1">
      <alignment horizontal="center" vertical="center" wrapText="1"/>
    </xf>
    <xf numFmtId="0" fontId="16" fillId="0" borderId="0" xfId="0" applyFont="1" applyAlignment="1">
      <alignment wrapText="1"/>
    </xf>
    <xf numFmtId="164" fontId="0" fillId="0" borderId="0" xfId="0" applyNumberFormat="1"/>
    <xf numFmtId="43" fontId="15" fillId="0" borderId="18" xfId="0" applyNumberFormat="1" applyFont="1" applyBorder="1" applyAlignment="1">
      <alignment vertical="center" wrapText="1"/>
    </xf>
    <xf numFmtId="164" fontId="3" fillId="6" borderId="18" xfId="1" applyNumberFormat="1" applyFont="1" applyFill="1" applyBorder="1" applyAlignment="1">
      <alignment horizontal="right" vertical="center" wrapText="1"/>
    </xf>
    <xf numFmtId="164" fontId="3" fillId="6" borderId="30" xfId="1" applyNumberFormat="1" applyFont="1" applyFill="1" applyBorder="1" applyAlignment="1">
      <alignment horizontal="right" vertical="center" wrapText="1"/>
    </xf>
    <xf numFmtId="0" fontId="21" fillId="0" borderId="0" xfId="0" applyFont="1" applyAlignment="1">
      <alignment vertical="center" wrapText="1"/>
    </xf>
    <xf numFmtId="0" fontId="20" fillId="4" borderId="18" xfId="0" applyFont="1" applyFill="1" applyBorder="1" applyAlignment="1">
      <alignment horizontal="left" vertical="center" wrapText="1"/>
    </xf>
    <xf numFmtId="0" fontId="21" fillId="0" borderId="24" xfId="0" applyFont="1" applyBorder="1" applyAlignment="1">
      <alignment horizontal="justify" vertical="center" wrapText="1"/>
    </xf>
    <xf numFmtId="0" fontId="20" fillId="0" borderId="0" xfId="0" applyFont="1" applyAlignment="1">
      <alignment vertical="center" wrapText="1"/>
    </xf>
    <xf numFmtId="0" fontId="21" fillId="0" borderId="24" xfId="0" applyFont="1" applyBorder="1" applyAlignment="1">
      <alignment horizontal="left" vertical="center" wrapText="1"/>
    </xf>
    <xf numFmtId="0" fontId="21" fillId="0" borderId="18" xfId="0" applyFont="1" applyBorder="1" applyAlignment="1">
      <alignment horizontal="left" vertical="center" wrapText="1"/>
    </xf>
    <xf numFmtId="0" fontId="21" fillId="0" borderId="18" xfId="0" applyFont="1" applyBorder="1" applyAlignment="1">
      <alignment horizontal="right" vertical="center" wrapText="1"/>
    </xf>
    <xf numFmtId="0" fontId="20" fillId="0" borderId="4" xfId="3" applyFont="1" applyBorder="1" applyAlignment="1">
      <alignment vertical="center" wrapText="1"/>
    </xf>
    <xf numFmtId="0" fontId="20" fillId="0" borderId="0" xfId="3" applyFont="1" applyAlignment="1">
      <alignment vertical="center" wrapText="1"/>
    </xf>
    <xf numFmtId="0" fontId="21" fillId="0" borderId="0" xfId="0" applyFont="1" applyAlignment="1">
      <alignment vertical="center"/>
    </xf>
    <xf numFmtId="0" fontId="24" fillId="0" borderId="0" xfId="0" applyFont="1"/>
    <xf numFmtId="0" fontId="19" fillId="0" borderId="0" xfId="0" applyFont="1"/>
    <xf numFmtId="3" fontId="0" fillId="0" borderId="0" xfId="0" applyNumberFormat="1"/>
    <xf numFmtId="0" fontId="20" fillId="0" borderId="20" xfId="0" applyFont="1" applyBorder="1" applyAlignment="1">
      <alignment horizontal="right" vertical="center" wrapText="1"/>
    </xf>
    <xf numFmtId="49" fontId="6" fillId="3" borderId="16" xfId="2" applyNumberFormat="1" applyFont="1" applyFill="1" applyBorder="1" applyAlignment="1">
      <alignment horizontal="justify" vertical="center" wrapText="1"/>
    </xf>
    <xf numFmtId="0" fontId="21" fillId="0" borderId="18" xfId="0" applyFont="1" applyBorder="1" applyAlignment="1">
      <alignment horizontal="center" vertical="center" wrapText="1"/>
    </xf>
    <xf numFmtId="166" fontId="21" fillId="0" borderId="24" xfId="1" applyNumberFormat="1" applyFont="1" applyFill="1" applyBorder="1" applyAlignment="1">
      <alignment vertical="center" wrapText="1"/>
    </xf>
    <xf numFmtId="166" fontId="21" fillId="0" borderId="18" xfId="1" applyNumberFormat="1" applyFont="1" applyFill="1" applyBorder="1" applyAlignment="1">
      <alignment horizontal="center" vertical="center" wrapText="1"/>
    </xf>
    <xf numFmtId="0" fontId="20" fillId="0" borderId="18" xfId="0" applyFont="1" applyBorder="1" applyAlignment="1">
      <alignment horizontal="left" vertical="center" wrapText="1"/>
    </xf>
    <xf numFmtId="0" fontId="20" fillId="0" borderId="24" xfId="0" applyFont="1" applyBorder="1" applyAlignment="1">
      <alignment horizontal="left" vertical="center" wrapText="1"/>
    </xf>
    <xf numFmtId="0" fontId="21" fillId="0" borderId="25" xfId="0" applyFont="1" applyBorder="1" applyAlignment="1">
      <alignment horizontal="justify" vertical="center" wrapText="1"/>
    </xf>
    <xf numFmtId="0" fontId="20" fillId="0" borderId="18" xfId="0" applyFont="1" applyBorder="1" applyAlignment="1">
      <alignment vertical="center" wrapText="1"/>
    </xf>
    <xf numFmtId="0" fontId="20" fillId="0" borderId="18" xfId="0" applyFont="1" applyBorder="1" applyAlignment="1">
      <alignment horizontal="center" vertical="center" wrapText="1"/>
    </xf>
    <xf numFmtId="0" fontId="20" fillId="2" borderId="18" xfId="0" applyFont="1" applyFill="1" applyBorder="1" applyAlignment="1">
      <alignment horizontal="center" vertical="center" wrapText="1"/>
    </xf>
    <xf numFmtId="164" fontId="20" fillId="2" borderId="18" xfId="0" applyNumberFormat="1" applyFont="1" applyFill="1" applyBorder="1" applyAlignment="1">
      <alignment horizontal="center" vertical="center" wrapText="1"/>
    </xf>
    <xf numFmtId="49" fontId="22" fillId="4" borderId="18" xfId="2" applyNumberFormat="1" applyFont="1" applyFill="1" applyBorder="1" applyAlignment="1">
      <alignment horizontal="center" vertical="center" wrapText="1"/>
    </xf>
    <xf numFmtId="49" fontId="22" fillId="4" borderId="18" xfId="2" applyNumberFormat="1" applyFont="1" applyFill="1" applyBorder="1" applyAlignment="1">
      <alignment horizontal="justify" vertical="center" wrapText="1"/>
    </xf>
    <xf numFmtId="0" fontId="23" fillId="3" borderId="18" xfId="2" applyFont="1" applyFill="1" applyBorder="1" applyAlignment="1">
      <alignment horizontal="justify" vertical="center" wrapText="1"/>
    </xf>
    <xf numFmtId="0" fontId="21" fillId="0" borderId="18" xfId="0" applyFont="1" applyBorder="1" applyAlignment="1">
      <alignment horizontal="justify" vertical="center" wrapText="1"/>
    </xf>
    <xf numFmtId="49" fontId="23" fillId="4" borderId="18" xfId="2" applyNumberFormat="1" applyFont="1" applyFill="1" applyBorder="1" applyAlignment="1">
      <alignment horizontal="justify" vertical="center" wrapText="1"/>
    </xf>
    <xf numFmtId="166" fontId="23" fillId="3" borderId="18" xfId="2" applyNumberFormat="1" applyFont="1" applyFill="1" applyBorder="1" applyAlignment="1">
      <alignment horizontal="justify" vertical="center" wrapText="1"/>
    </xf>
    <xf numFmtId="49" fontId="23" fillId="3" borderId="18" xfId="2" applyNumberFormat="1" applyFont="1" applyFill="1" applyBorder="1" applyAlignment="1">
      <alignment horizontal="justify" vertical="center" wrapText="1"/>
    </xf>
    <xf numFmtId="49" fontId="23" fillId="3" borderId="18" xfId="2" applyNumberFormat="1" applyFont="1" applyFill="1" applyBorder="1" applyAlignment="1">
      <alignment horizontal="center" vertical="center" wrapText="1"/>
    </xf>
    <xf numFmtId="0" fontId="21" fillId="0" borderId="18" xfId="0" applyFont="1" applyBorder="1" applyAlignment="1">
      <alignment vertical="center" wrapText="1"/>
    </xf>
    <xf numFmtId="165" fontId="23" fillId="3" borderId="18" xfId="2" applyNumberFormat="1" applyFont="1" applyFill="1" applyBorder="1" applyAlignment="1">
      <alignment wrapText="1"/>
    </xf>
    <xf numFmtId="0" fontId="20" fillId="2" borderId="18" xfId="0" applyFont="1" applyFill="1" applyBorder="1" applyAlignment="1">
      <alignment horizontal="right" vertical="center" wrapText="1"/>
    </xf>
    <xf numFmtId="164" fontId="20" fillId="2" borderId="18" xfId="0" applyNumberFormat="1" applyFont="1" applyFill="1" applyBorder="1" applyAlignment="1">
      <alignment horizontal="right" vertical="center" wrapText="1"/>
    </xf>
    <xf numFmtId="0" fontId="20" fillId="4" borderId="18" xfId="0" applyFont="1" applyFill="1" applyBorder="1" applyAlignment="1">
      <alignment horizontal="center" vertical="center" wrapText="1"/>
    </xf>
    <xf numFmtId="166" fontId="21" fillId="0" borderId="18" xfId="1" applyNumberFormat="1" applyFont="1" applyFill="1" applyBorder="1" applyAlignment="1">
      <alignment horizontal="right" vertical="center" wrapText="1"/>
    </xf>
    <xf numFmtId="0" fontId="21" fillId="4" borderId="18" xfId="0" applyFont="1" applyFill="1" applyBorder="1" applyAlignment="1">
      <alignment horizontal="center" vertical="center" wrapText="1"/>
    </xf>
    <xf numFmtId="166" fontId="21" fillId="0" borderId="18" xfId="1" applyNumberFormat="1" applyFont="1" applyFill="1" applyBorder="1" applyAlignment="1">
      <alignment vertical="center" wrapText="1"/>
    </xf>
    <xf numFmtId="164" fontId="20" fillId="2" borderId="18" xfId="1" applyNumberFormat="1" applyFont="1" applyFill="1" applyBorder="1" applyAlignment="1">
      <alignment horizontal="right" vertical="center" wrapText="1"/>
    </xf>
    <xf numFmtId="164" fontId="21" fillId="0" borderId="18" xfId="1" applyNumberFormat="1" applyFont="1" applyFill="1" applyBorder="1" applyAlignment="1">
      <alignment horizontal="right" vertical="center" wrapText="1"/>
    </xf>
    <xf numFmtId="0" fontId="20" fillId="0" borderId="18" xfId="0" applyFont="1" applyBorder="1" applyAlignment="1">
      <alignment horizontal="right" vertical="center" wrapText="1"/>
    </xf>
    <xf numFmtId="0" fontId="21" fillId="0" borderId="21" xfId="0" applyFont="1" applyBorder="1" applyAlignment="1">
      <alignment horizontal="center" vertical="center" wrapText="1"/>
    </xf>
    <xf numFmtId="0" fontId="20" fillId="0" borderId="30" xfId="0" applyFont="1" applyBorder="1" applyAlignment="1">
      <alignment horizontal="right" vertical="center" wrapText="1"/>
    </xf>
    <xf numFmtId="0" fontId="20" fillId="0" borderId="18" xfId="3" applyFont="1" applyBorder="1" applyAlignment="1">
      <alignment vertical="center" wrapText="1"/>
    </xf>
    <xf numFmtId="0" fontId="20" fillId="0" borderId="18" xfId="0" applyFont="1" applyBorder="1" applyAlignment="1">
      <alignment horizontal="justify" vertical="center" wrapText="1"/>
    </xf>
    <xf numFmtId="0" fontId="21" fillId="0" borderId="54" xfId="0" applyFont="1" applyBorder="1" applyAlignment="1">
      <alignment horizontal="center" vertical="center" wrapText="1"/>
    </xf>
    <xf numFmtId="0" fontId="21" fillId="0" borderId="0" xfId="0" applyFont="1" applyAlignment="1">
      <alignment horizontal="justify" vertical="center" wrapText="1"/>
    </xf>
    <xf numFmtId="0" fontId="21" fillId="0" borderId="22" xfId="0" applyFont="1" applyBorder="1" applyAlignment="1">
      <alignment horizontal="right" vertical="center" wrapText="1"/>
    </xf>
    <xf numFmtId="0" fontId="21" fillId="0" borderId="18" xfId="3" applyFont="1" applyBorder="1" applyAlignment="1">
      <alignment vertical="center" wrapText="1"/>
    </xf>
    <xf numFmtId="164" fontId="21" fillId="0" borderId="18" xfId="1" applyNumberFormat="1" applyFont="1" applyFill="1" applyBorder="1" applyAlignment="1">
      <alignment vertical="center" wrapText="1"/>
    </xf>
    <xf numFmtId="0" fontId="25" fillId="7" borderId="18" xfId="0" applyFont="1" applyFill="1" applyBorder="1" applyAlignment="1">
      <alignment horizontal="center" vertical="center" wrapText="1"/>
    </xf>
    <xf numFmtId="0" fontId="25" fillId="0" borderId="18" xfId="0" applyFont="1" applyBorder="1" applyAlignment="1">
      <alignment vertical="center" wrapText="1"/>
    </xf>
    <xf numFmtId="0" fontId="25" fillId="2" borderId="18" xfId="0" applyFont="1" applyFill="1" applyBorder="1" applyAlignment="1">
      <alignment horizontal="center" vertical="center" wrapText="1"/>
    </xf>
    <xf numFmtId="0" fontId="25" fillId="0" borderId="18" xfId="0" applyFont="1" applyBorder="1" applyAlignment="1">
      <alignment horizontal="center" vertical="center" wrapText="1"/>
    </xf>
    <xf numFmtId="0" fontId="26" fillId="0" borderId="0" xfId="0" applyFont="1"/>
    <xf numFmtId="0" fontId="21" fillId="4" borderId="18" xfId="0" applyFont="1" applyFill="1" applyBorder="1" applyAlignment="1">
      <alignment horizontal="left" vertical="center" wrapText="1"/>
    </xf>
    <xf numFmtId="0" fontId="21" fillId="0" borderId="18" xfId="1" applyNumberFormat="1" applyFont="1" applyFill="1" applyBorder="1" applyAlignment="1">
      <alignment horizontal="right" vertical="center" wrapText="1"/>
    </xf>
    <xf numFmtId="164" fontId="21" fillId="4" borderId="18" xfId="1" applyNumberFormat="1" applyFont="1" applyFill="1" applyBorder="1" applyAlignment="1">
      <alignment horizontal="right" vertical="center" wrapText="1"/>
    </xf>
    <xf numFmtId="0" fontId="20" fillId="2" borderId="18" xfId="0" applyFont="1" applyFill="1" applyBorder="1" applyAlignment="1">
      <alignment vertical="center" wrapText="1"/>
    </xf>
    <xf numFmtId="0" fontId="23" fillId="3" borderId="18" xfId="2" applyFont="1" applyFill="1" applyBorder="1" applyAlignment="1">
      <alignment vertical="center" wrapText="1"/>
    </xf>
    <xf numFmtId="0" fontId="23" fillId="3" borderId="18" xfId="2" applyNumberFormat="1" applyFont="1" applyFill="1" applyBorder="1" applyAlignment="1">
      <alignment vertical="center" wrapText="1"/>
    </xf>
    <xf numFmtId="0" fontId="21" fillId="0" borderId="18" xfId="1" applyNumberFormat="1" applyFont="1" applyFill="1" applyBorder="1" applyAlignment="1">
      <alignment vertical="center" wrapText="1"/>
    </xf>
    <xf numFmtId="164" fontId="20" fillId="2" borderId="18" xfId="1" applyNumberFormat="1" applyFont="1" applyFill="1" applyBorder="1" applyAlignment="1">
      <alignment vertical="center" wrapText="1"/>
    </xf>
    <xf numFmtId="0" fontId="23" fillId="3" borderId="18" xfId="2" applyFont="1" applyFill="1" applyBorder="1" applyAlignment="1">
      <alignment horizontal="right" vertical="center" wrapText="1"/>
    </xf>
    <xf numFmtId="2" fontId="23" fillId="3" borderId="18" xfId="2" applyNumberFormat="1" applyFont="1" applyFill="1" applyBorder="1" applyAlignment="1">
      <alignment horizontal="right" vertical="center" wrapText="1"/>
    </xf>
    <xf numFmtId="0" fontId="23" fillId="3" borderId="18" xfId="2" applyNumberFormat="1" applyFont="1" applyFill="1" applyBorder="1" applyAlignment="1">
      <alignment horizontal="right" vertical="center" wrapText="1"/>
    </xf>
    <xf numFmtId="0" fontId="20" fillId="0" borderId="0" xfId="3" applyFont="1" applyAlignment="1">
      <alignment horizontal="right" vertical="center" wrapText="1"/>
    </xf>
    <xf numFmtId="0" fontId="20" fillId="0" borderId="18" xfId="3" applyFont="1" applyBorder="1" applyAlignment="1">
      <alignment horizontal="right" vertical="center" wrapText="1"/>
    </xf>
    <xf numFmtId="164" fontId="21" fillId="0" borderId="18" xfId="1" applyNumberFormat="1" applyFont="1" applyBorder="1" applyAlignment="1">
      <alignment horizontal="right" vertical="center" wrapText="1"/>
    </xf>
    <xf numFmtId="166" fontId="21" fillId="0" borderId="24" xfId="1" applyNumberFormat="1" applyFont="1" applyBorder="1" applyAlignment="1">
      <alignment vertical="center" wrapText="1"/>
    </xf>
    <xf numFmtId="166" fontId="21" fillId="0" borderId="18" xfId="1" applyNumberFormat="1" applyFont="1" applyBorder="1" applyAlignment="1">
      <alignment horizontal="center" vertical="center" wrapText="1"/>
    </xf>
    <xf numFmtId="167" fontId="21" fillId="0" borderId="18" xfId="0" applyNumberFormat="1" applyFont="1" applyBorder="1" applyAlignment="1">
      <alignment vertical="center" wrapText="1"/>
    </xf>
    <xf numFmtId="167" fontId="20" fillId="2" borderId="18" xfId="0" applyNumberFormat="1" applyFont="1" applyFill="1" applyBorder="1" applyAlignment="1">
      <alignment vertical="center" wrapText="1"/>
    </xf>
    <xf numFmtId="164" fontId="20" fillId="0" borderId="18" xfId="1" applyNumberFormat="1" applyFont="1" applyFill="1" applyBorder="1" applyAlignment="1">
      <alignment vertical="center" wrapText="1"/>
    </xf>
    <xf numFmtId="0" fontId="0" fillId="0" borderId="0" xfId="0" applyAlignment="1">
      <alignment horizontal="center" vertical="center"/>
    </xf>
    <xf numFmtId="0" fontId="0" fillId="0" borderId="0" xfId="0" applyAlignment="1">
      <alignment vertical="top"/>
    </xf>
    <xf numFmtId="0" fontId="28" fillId="0" borderId="0" xfId="0" applyFont="1"/>
    <xf numFmtId="0" fontId="27" fillId="0" borderId="18" xfId="0" applyFont="1" applyBorder="1" applyAlignment="1">
      <alignment wrapText="1"/>
    </xf>
    <xf numFmtId="164" fontId="20" fillId="0" borderId="18" xfId="1" applyNumberFormat="1" applyFont="1" applyFill="1" applyBorder="1" applyAlignment="1">
      <alignment horizontal="right" vertical="center" wrapText="1"/>
    </xf>
    <xf numFmtId="0" fontId="20" fillId="0" borderId="18" xfId="3" applyFont="1" applyBorder="1" applyAlignment="1">
      <alignment horizontal="center" vertical="center" wrapText="1"/>
    </xf>
    <xf numFmtId="0" fontId="20" fillId="0" borderId="17" xfId="0" applyFont="1" applyBorder="1" applyAlignment="1">
      <alignment horizontal="right" vertical="center" wrapText="1"/>
    </xf>
    <xf numFmtId="166" fontId="21" fillId="0" borderId="18" xfId="1" applyNumberFormat="1" applyFont="1" applyBorder="1" applyAlignment="1">
      <alignment vertical="center" wrapText="1"/>
    </xf>
    <xf numFmtId="0" fontId="0" fillId="0" borderId="0" xfId="0" applyAlignment="1">
      <alignment vertical="top" wrapText="1"/>
    </xf>
    <xf numFmtId="0" fontId="0" fillId="0" borderId="0" xfId="0" applyAlignment="1">
      <alignment wrapText="1"/>
    </xf>
    <xf numFmtId="0" fontId="19" fillId="2" borderId="18" xfId="0" applyFont="1" applyFill="1" applyBorder="1" applyAlignment="1">
      <alignment horizontal="center" vertical="center" wrapText="1"/>
    </xf>
    <xf numFmtId="0" fontId="9" fillId="2" borderId="46" xfId="0" applyFont="1" applyFill="1" applyBorder="1" applyAlignment="1">
      <alignment horizontal="center" vertical="center" wrapText="1"/>
    </xf>
    <xf numFmtId="0" fontId="9" fillId="2" borderId="0" xfId="0" applyFont="1" applyFill="1" applyAlignment="1">
      <alignment horizontal="center" vertical="center" wrapText="1"/>
    </xf>
    <xf numFmtId="0" fontId="9" fillId="2" borderId="44" xfId="0" applyFont="1" applyFill="1" applyBorder="1" applyAlignment="1">
      <alignment horizontal="center"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right" vertical="center" wrapText="1"/>
    </xf>
    <xf numFmtId="0" fontId="2" fillId="0" borderId="0" xfId="0" applyFont="1" applyAlignment="1">
      <alignment horizontal="right" vertical="center" wrapText="1"/>
    </xf>
    <xf numFmtId="0" fontId="2" fillId="0" borderId="6" xfId="0" applyFont="1" applyBorder="1" applyAlignment="1">
      <alignment horizontal="right" vertical="center" wrapText="1"/>
    </xf>
    <xf numFmtId="0" fontId="2" fillId="0" borderId="7" xfId="0" applyFont="1" applyBorder="1" applyAlignment="1">
      <alignment horizontal="right"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3" fillId="0" borderId="10" xfId="0" applyFont="1" applyBorder="1" applyAlignment="1">
      <alignment horizontal="justify" vertical="center" wrapText="1"/>
    </xf>
    <xf numFmtId="0" fontId="3" fillId="0" borderId="2" xfId="0" applyFont="1" applyBorder="1" applyAlignment="1">
      <alignment horizontal="justify" vertical="center" wrapText="1"/>
    </xf>
    <xf numFmtId="0" fontId="3" fillId="0" borderId="11" xfId="0" applyFont="1" applyBorder="1" applyAlignment="1">
      <alignment horizontal="justify" vertical="center" wrapText="1"/>
    </xf>
    <xf numFmtId="0" fontId="9" fillId="0" borderId="4" xfId="0" applyFont="1" applyBorder="1" applyAlignment="1">
      <alignment horizontal="left" vertical="center"/>
    </xf>
    <xf numFmtId="0" fontId="9" fillId="0" borderId="0" xfId="0" applyFont="1" applyAlignment="1">
      <alignment horizontal="left" vertical="center"/>
    </xf>
    <xf numFmtId="0" fontId="2" fillId="0" borderId="0" xfId="4" applyFont="1" applyAlignment="1">
      <alignment horizontal="left" vertical="center" wrapText="1"/>
    </xf>
    <xf numFmtId="0" fontId="2" fillId="0" borderId="5" xfId="4" applyFont="1" applyBorder="1" applyAlignment="1">
      <alignment horizontal="left" vertical="center" wrapText="1"/>
    </xf>
    <xf numFmtId="0" fontId="2" fillId="0" borderId="47" xfId="3" applyFont="1" applyBorder="1" applyAlignment="1">
      <alignment horizontal="left" vertical="center" wrapText="1"/>
    </xf>
    <xf numFmtId="0" fontId="2" fillId="0" borderId="48" xfId="3" applyFont="1" applyBorder="1" applyAlignment="1">
      <alignment horizontal="left" vertical="center" wrapText="1"/>
    </xf>
    <xf numFmtId="0" fontId="2" fillId="0" borderId="49" xfId="3" applyFont="1" applyBorder="1" applyAlignment="1">
      <alignment horizontal="left" vertical="center" wrapText="1"/>
    </xf>
    <xf numFmtId="0" fontId="3" fillId="0" borderId="18" xfId="3" applyFont="1" applyBorder="1" applyAlignment="1">
      <alignment horizontal="justify" vertical="center"/>
    </xf>
    <xf numFmtId="0" fontId="3" fillId="0" borderId="50" xfId="3" applyFont="1" applyBorder="1" applyAlignment="1">
      <alignment horizontal="justify" vertical="center"/>
    </xf>
    <xf numFmtId="0" fontId="3" fillId="0" borderId="20" xfId="3" applyFont="1" applyBorder="1" applyAlignment="1">
      <alignment horizontal="left" vertical="center"/>
    </xf>
    <xf numFmtId="0" fontId="3" fillId="0" borderId="31" xfId="3" applyFont="1" applyBorder="1" applyAlignment="1">
      <alignment horizontal="left" vertical="center"/>
    </xf>
    <xf numFmtId="0" fontId="3" fillId="0" borderId="51" xfId="3" applyFont="1" applyBorder="1" applyAlignment="1">
      <alignment horizontal="left" vertical="center"/>
    </xf>
    <xf numFmtId="0" fontId="3" fillId="0" borderId="18" xfId="4" applyFont="1" applyBorder="1" applyAlignment="1">
      <alignment horizontal="justify" vertical="center"/>
    </xf>
    <xf numFmtId="0" fontId="3" fillId="0" borderId="50" xfId="4" applyFont="1" applyBorder="1" applyAlignment="1">
      <alignment horizontal="justify" vertical="center"/>
    </xf>
    <xf numFmtId="0" fontId="11" fillId="0" borderId="4" xfId="0" applyFont="1" applyBorder="1" applyAlignment="1">
      <alignment horizontal="center" vertical="center"/>
    </xf>
    <xf numFmtId="0" fontId="11" fillId="0" borderId="0" xfId="0" applyFont="1" applyAlignment="1">
      <alignment horizontal="center" vertical="center"/>
    </xf>
    <xf numFmtId="0" fontId="11" fillId="0" borderId="5" xfId="0" applyFont="1" applyBorder="1" applyAlignment="1">
      <alignment horizontal="center" vertical="center"/>
    </xf>
    <xf numFmtId="0" fontId="2" fillId="0" borderId="0" xfId="4" applyFont="1" applyAlignment="1">
      <alignment horizontal="left"/>
    </xf>
    <xf numFmtId="0" fontId="2" fillId="0" borderId="5" xfId="4" applyFont="1" applyBorder="1" applyAlignment="1">
      <alignment horizontal="left"/>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11" fillId="0" borderId="8" xfId="0" applyFont="1" applyBorder="1" applyAlignment="1">
      <alignment horizontal="center" vertical="center"/>
    </xf>
    <xf numFmtId="0" fontId="2" fillId="0" borderId="52" xfId="3" applyFont="1" applyBorder="1" applyAlignment="1">
      <alignment horizontal="center" vertical="center" wrapText="1"/>
    </xf>
    <xf numFmtId="0" fontId="2" fillId="0" borderId="53" xfId="3" applyFont="1" applyBorder="1" applyAlignment="1">
      <alignment horizontal="center" vertical="center" wrapText="1"/>
    </xf>
    <xf numFmtId="0" fontId="19" fillId="0" borderId="0" xfId="0" applyFont="1" applyAlignment="1">
      <alignment horizontal="left" vertical="center" wrapText="1"/>
    </xf>
    <xf numFmtId="0" fontId="0" fillId="0" borderId="0" xfId="0" applyAlignment="1">
      <alignment horizontal="left" vertical="top" wrapText="1"/>
    </xf>
  </cellXfs>
  <cellStyles count="5">
    <cellStyle name="Comma" xfId="1" builtinId="3"/>
    <cellStyle name="Normal" xfId="0" builtinId="0"/>
    <cellStyle name="Normal 10" xfId="2" xr:uid="{9027DAD5-4F4F-473D-A0F7-FAE67C8DEDFA}"/>
    <cellStyle name="Normal 2 2 2" xfId="4" xr:uid="{C7BEACCA-B4D3-4741-A968-90CDDC1F530B}"/>
    <cellStyle name="Normal 6 9" xfId="3" xr:uid="{09559B56-9A68-4465-9ADD-944A8B4D84C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C33EE8-D270-4BAD-B808-FB0C28F2EAE6}">
  <sheetPr>
    <pageSetUpPr fitToPage="1"/>
  </sheetPr>
  <dimension ref="A1:I273"/>
  <sheetViews>
    <sheetView tabSelected="1" topLeftCell="A83" zoomScaleNormal="100" workbookViewId="0">
      <selection activeCell="G14" sqref="G14"/>
    </sheetView>
  </sheetViews>
  <sheetFormatPr defaultColWidth="9.08984375" defaultRowHeight="14.5" zeroHeight="1" x14ac:dyDescent="0.35"/>
  <cols>
    <col min="1" max="1" width="15" style="178" customWidth="1"/>
    <col min="2" max="2" width="50.81640625" style="179" customWidth="1"/>
    <col min="3" max="3" width="12.90625" style="179" bestFit="1" customWidth="1"/>
    <col min="4" max="4" width="12.54296875" style="240" customWidth="1"/>
    <col min="5" max="5" width="12.6328125" style="240" customWidth="1"/>
    <col min="6" max="6" width="13.453125" style="240" bestFit="1" customWidth="1"/>
    <col min="7" max="7" width="16.54296875" style="179" customWidth="1"/>
    <col min="8" max="8" width="19.6328125" style="179" customWidth="1"/>
    <col min="9" max="10" width="14.453125" style="171" customWidth="1"/>
    <col min="11" max="16376" width="9.08984375" style="171"/>
    <col min="16377" max="16384" width="1.08984375" style="171" customWidth="1"/>
  </cols>
  <sheetData>
    <row r="1" spans="1:9" ht="14.4" customHeight="1" x14ac:dyDescent="0.35">
      <c r="A1" s="299" t="s">
        <v>244</v>
      </c>
      <c r="B1" s="299"/>
      <c r="C1" s="299"/>
      <c r="D1" s="299"/>
      <c r="E1" s="299"/>
      <c r="F1" s="299"/>
      <c r="G1" s="299"/>
      <c r="H1" s="299"/>
    </row>
    <row r="2" spans="1:9" ht="38" customHeight="1" x14ac:dyDescent="0.35">
      <c r="A2" s="249" t="s">
        <v>245</v>
      </c>
      <c r="B2" s="256"/>
      <c r="C2" s="300" t="s">
        <v>246</v>
      </c>
      <c r="D2" s="300"/>
      <c r="E2" s="300"/>
      <c r="F2" s="300"/>
      <c r="G2" s="300"/>
      <c r="H2" s="300"/>
    </row>
    <row r="3" spans="1:9" x14ac:dyDescent="0.35">
      <c r="A3" t="s">
        <v>243</v>
      </c>
      <c r="B3" s="257"/>
      <c r="C3" s="250" t="s">
        <v>241</v>
      </c>
      <c r="D3"/>
      <c r="E3"/>
      <c r="F3"/>
      <c r="G3" s="248"/>
      <c r="H3"/>
    </row>
    <row r="4" spans="1:9" x14ac:dyDescent="0.35"/>
    <row r="5" spans="1:9" ht="43.5" x14ac:dyDescent="0.35">
      <c r="A5" s="194" t="s">
        <v>1</v>
      </c>
      <c r="B5" s="194" t="s">
        <v>2</v>
      </c>
      <c r="C5" s="232" t="s">
        <v>3</v>
      </c>
      <c r="D5" s="206" t="s">
        <v>4</v>
      </c>
      <c r="E5" s="206" t="s">
        <v>4</v>
      </c>
      <c r="F5" s="206" t="s">
        <v>5</v>
      </c>
      <c r="G5" s="195" t="s">
        <v>6</v>
      </c>
      <c r="H5" s="232" t="s">
        <v>7</v>
      </c>
    </row>
    <row r="6" spans="1:9" x14ac:dyDescent="0.35">
      <c r="A6" s="196" t="s">
        <v>8</v>
      </c>
      <c r="B6" s="197" t="s">
        <v>9</v>
      </c>
      <c r="C6" s="233"/>
      <c r="D6" s="237"/>
      <c r="E6" s="237"/>
      <c r="F6" s="237"/>
      <c r="G6" s="198"/>
      <c r="H6" s="204"/>
    </row>
    <row r="7" spans="1:9" x14ac:dyDescent="0.35">
      <c r="A7" s="196"/>
      <c r="B7" s="200" t="s">
        <v>10</v>
      </c>
      <c r="C7" s="233">
        <v>1</v>
      </c>
      <c r="D7" s="238">
        <v>0.25</v>
      </c>
      <c r="E7" s="237">
        <v>150</v>
      </c>
      <c r="F7" s="237">
        <v>1</v>
      </c>
      <c r="G7" s="201"/>
      <c r="H7" s="245"/>
    </row>
    <row r="8" spans="1:9" x14ac:dyDescent="0.35">
      <c r="A8" s="196"/>
      <c r="B8" s="200" t="s">
        <v>11</v>
      </c>
      <c r="C8" s="233">
        <v>1</v>
      </c>
      <c r="D8" s="237">
        <v>0.25</v>
      </c>
      <c r="E8" s="237">
        <v>150</v>
      </c>
      <c r="F8" s="237">
        <v>1</v>
      </c>
      <c r="G8" s="201"/>
      <c r="H8" s="245"/>
    </row>
    <row r="9" spans="1:9" x14ac:dyDescent="0.35">
      <c r="A9" s="196"/>
      <c r="B9" s="202" t="s">
        <v>12</v>
      </c>
      <c r="C9" s="233">
        <v>1</v>
      </c>
      <c r="D9" s="237">
        <v>0.25</v>
      </c>
      <c r="E9" s="237">
        <v>150</v>
      </c>
      <c r="F9" s="237">
        <v>1</v>
      </c>
      <c r="G9" s="201"/>
      <c r="H9" s="245"/>
    </row>
    <row r="10" spans="1:9" x14ac:dyDescent="0.35">
      <c r="A10" s="203"/>
      <c r="B10" s="204" t="s">
        <v>13</v>
      </c>
      <c r="C10" s="234">
        <v>1</v>
      </c>
      <c r="D10" s="239">
        <v>0.25</v>
      </c>
      <c r="E10" s="237">
        <v>150</v>
      </c>
      <c r="F10" s="205">
        <v>1</v>
      </c>
      <c r="G10" s="201"/>
      <c r="H10" s="245"/>
    </row>
    <row r="11" spans="1:9" x14ac:dyDescent="0.35">
      <c r="A11" s="206"/>
      <c r="B11" s="206" t="s">
        <v>14</v>
      </c>
      <c r="C11" s="232"/>
      <c r="D11" s="206"/>
      <c r="E11" s="206"/>
      <c r="F11" s="206"/>
      <c r="G11" s="207"/>
      <c r="H11" s="246">
        <f>SUM(H7:H10)</f>
        <v>0</v>
      </c>
    </row>
    <row r="12" spans="1:9" x14ac:dyDescent="0.35">
      <c r="A12" s="208" t="s">
        <v>15</v>
      </c>
      <c r="B12" s="172" t="s">
        <v>16</v>
      </c>
      <c r="C12" s="223"/>
      <c r="D12" s="213"/>
      <c r="E12" s="213"/>
      <c r="F12" s="213"/>
      <c r="G12" s="209"/>
      <c r="H12" s="247"/>
    </row>
    <row r="13" spans="1:9" x14ac:dyDescent="0.35">
      <c r="A13" s="208"/>
      <c r="B13" s="172" t="s">
        <v>17</v>
      </c>
      <c r="C13" s="223"/>
      <c r="D13" s="213"/>
      <c r="E13" s="213"/>
      <c r="F13" s="213"/>
      <c r="G13" s="209"/>
      <c r="H13" s="247"/>
    </row>
    <row r="14" spans="1:9" x14ac:dyDescent="0.35">
      <c r="A14" s="216"/>
      <c r="B14" s="175" t="s">
        <v>18</v>
      </c>
      <c r="C14" s="204">
        <v>4</v>
      </c>
      <c r="D14" s="177">
        <v>1</v>
      </c>
      <c r="E14" s="177">
        <v>1</v>
      </c>
      <c r="F14" s="242">
        <v>1</v>
      </c>
      <c r="G14" s="243"/>
      <c r="H14" s="245"/>
      <c r="I14" s="180" t="s">
        <v>19</v>
      </c>
    </row>
    <row r="15" spans="1:9" x14ac:dyDescent="0.35">
      <c r="A15" s="216"/>
      <c r="B15" s="173" t="s">
        <v>102</v>
      </c>
      <c r="C15" s="204">
        <v>4</v>
      </c>
      <c r="D15" s="177">
        <v>1</v>
      </c>
      <c r="E15" s="177">
        <v>1</v>
      </c>
      <c r="F15" s="242">
        <v>1</v>
      </c>
      <c r="G15" s="243"/>
      <c r="H15" s="245"/>
      <c r="I15" s="180" t="s">
        <v>21</v>
      </c>
    </row>
    <row r="16" spans="1:9" x14ac:dyDescent="0.35">
      <c r="A16" s="216"/>
      <c r="B16" s="173" t="s">
        <v>43</v>
      </c>
      <c r="C16" s="204">
        <v>4</v>
      </c>
      <c r="D16" s="177">
        <v>1</v>
      </c>
      <c r="E16" s="177">
        <v>1</v>
      </c>
      <c r="F16" s="242">
        <v>1</v>
      </c>
      <c r="G16" s="243"/>
      <c r="H16" s="245"/>
      <c r="I16" s="180" t="s">
        <v>21</v>
      </c>
    </row>
    <row r="17" spans="1:9" x14ac:dyDescent="0.35">
      <c r="A17" s="216"/>
      <c r="B17" s="199" t="s">
        <v>23</v>
      </c>
      <c r="C17" s="204">
        <v>4</v>
      </c>
      <c r="D17" s="177">
        <v>4</v>
      </c>
      <c r="E17" s="177">
        <v>1</v>
      </c>
      <c r="F17" s="242">
        <v>1</v>
      </c>
      <c r="G17" s="243"/>
      <c r="H17" s="245"/>
      <c r="I17" s="180" t="s">
        <v>21</v>
      </c>
    </row>
    <row r="18" spans="1:9" x14ac:dyDescent="0.35">
      <c r="A18" s="254"/>
      <c r="B18" s="199" t="s">
        <v>24</v>
      </c>
      <c r="C18" s="204">
        <v>4</v>
      </c>
      <c r="D18" s="177">
        <v>5</v>
      </c>
      <c r="E18" s="177">
        <v>1</v>
      </c>
      <c r="F18" s="242">
        <v>1</v>
      </c>
      <c r="G18" s="255"/>
      <c r="H18" s="245"/>
      <c r="I18" s="180" t="s">
        <v>21</v>
      </c>
    </row>
    <row r="19" spans="1:9" x14ac:dyDescent="0.35">
      <c r="B19" s="217"/>
      <c r="C19" s="217"/>
      <c r="D19" s="241"/>
      <c r="E19" s="241"/>
      <c r="F19" s="241"/>
      <c r="G19" s="217"/>
      <c r="H19" s="217"/>
    </row>
    <row r="20" spans="1:9" x14ac:dyDescent="0.35">
      <c r="A20" s="184"/>
      <c r="B20" s="218" t="s">
        <v>25</v>
      </c>
      <c r="C20" s="204"/>
      <c r="D20" s="177"/>
      <c r="E20" s="177"/>
      <c r="F20" s="242"/>
      <c r="G20" s="244"/>
      <c r="H20" s="192"/>
    </row>
    <row r="21" spans="1:9" x14ac:dyDescent="0.35">
      <c r="A21" s="214"/>
      <c r="B21" s="204" t="s">
        <v>26</v>
      </c>
      <c r="C21" s="204">
        <v>17</v>
      </c>
      <c r="D21" s="177">
        <v>2</v>
      </c>
      <c r="E21" s="221">
        <v>1</v>
      </c>
      <c r="F21" s="242">
        <v>1</v>
      </c>
      <c r="G21" s="243"/>
      <c r="H21" s="245"/>
    </row>
    <row r="22" spans="1:9" x14ac:dyDescent="0.35">
      <c r="A22" s="214"/>
      <c r="B22" s="204" t="s">
        <v>27</v>
      </c>
      <c r="C22" s="204">
        <v>8</v>
      </c>
      <c r="D22" s="177">
        <v>1</v>
      </c>
      <c r="E22" s="177">
        <v>1</v>
      </c>
      <c r="F22" s="242">
        <v>1</v>
      </c>
      <c r="G22" s="243"/>
      <c r="H22" s="245"/>
    </row>
    <row r="23" spans="1:9" x14ac:dyDescent="0.35">
      <c r="A23" s="216"/>
      <c r="B23" s="220" t="s">
        <v>28</v>
      </c>
      <c r="C23" s="204">
        <v>25</v>
      </c>
      <c r="D23" s="177">
        <v>2</v>
      </c>
      <c r="E23" s="177">
        <v>1</v>
      </c>
      <c r="F23" s="242">
        <v>1</v>
      </c>
      <c r="G23" s="243"/>
      <c r="H23" s="245"/>
    </row>
    <row r="24" spans="1:9" x14ac:dyDescent="0.35">
      <c r="A24" s="216"/>
      <c r="B24" s="220" t="s">
        <v>29</v>
      </c>
      <c r="C24" s="204">
        <v>4</v>
      </c>
      <c r="D24" s="177">
        <v>2</v>
      </c>
      <c r="E24" s="177">
        <v>1</v>
      </c>
      <c r="F24" s="242">
        <v>1</v>
      </c>
      <c r="G24" s="243"/>
      <c r="H24" s="245"/>
    </row>
    <row r="25" spans="1:9" x14ac:dyDescent="0.35">
      <c r="A25" s="208"/>
      <c r="B25" s="229" t="s">
        <v>27</v>
      </c>
      <c r="C25" s="235">
        <v>1</v>
      </c>
      <c r="D25" s="230">
        <v>1</v>
      </c>
      <c r="E25" s="230">
        <v>1</v>
      </c>
      <c r="F25" s="213">
        <v>1</v>
      </c>
      <c r="G25" s="211"/>
      <c r="H25" s="245"/>
    </row>
    <row r="26" spans="1:9" x14ac:dyDescent="0.35">
      <c r="A26" s="208"/>
      <c r="B26" s="172"/>
      <c r="C26" s="223"/>
      <c r="D26" s="213"/>
      <c r="E26" s="213"/>
      <c r="F26" s="213"/>
      <c r="G26" s="209"/>
      <c r="H26" s="247"/>
    </row>
    <row r="27" spans="1:9" s="174" customFormat="1" ht="29" x14ac:dyDescent="0.35">
      <c r="A27" s="210"/>
      <c r="B27" s="218" t="s">
        <v>30</v>
      </c>
      <c r="C27" s="235"/>
      <c r="D27" s="230"/>
      <c r="E27" s="230"/>
      <c r="F27" s="231"/>
      <c r="G27" s="211"/>
      <c r="H27" s="247"/>
      <c r="I27" s="174" t="s">
        <v>31</v>
      </c>
    </row>
    <row r="28" spans="1:9" ht="43.5" x14ac:dyDescent="0.35">
      <c r="A28" s="186"/>
      <c r="B28" s="176" t="s">
        <v>242</v>
      </c>
      <c r="C28" s="235">
        <v>3</v>
      </c>
      <c r="D28" s="230">
        <v>1</v>
      </c>
      <c r="E28" s="230">
        <v>1</v>
      </c>
      <c r="F28" s="231">
        <v>3</v>
      </c>
      <c r="G28" s="211"/>
      <c r="H28" s="245"/>
    </row>
    <row r="29" spans="1:9" customFormat="1" x14ac:dyDescent="0.35">
      <c r="A29" s="206"/>
      <c r="B29" s="206" t="s">
        <v>32</v>
      </c>
      <c r="C29" s="236"/>
      <c r="D29" s="212"/>
      <c r="E29" s="212"/>
      <c r="F29" s="212"/>
      <c r="G29" s="207"/>
      <c r="H29" s="236">
        <f>_xlfn.SINGLE(SUM(H14:H25))</f>
        <v>0</v>
      </c>
    </row>
    <row r="30" spans="1:9" customFormat="1" x14ac:dyDescent="0.35">
      <c r="A30" s="208" t="s">
        <v>33</v>
      </c>
      <c r="B30" s="172" t="s">
        <v>34</v>
      </c>
      <c r="C30" s="223"/>
      <c r="D30" s="230"/>
      <c r="E30" s="230"/>
      <c r="F30" s="213"/>
      <c r="G30" s="213"/>
      <c r="H30" s="251"/>
    </row>
    <row r="31" spans="1:9" customFormat="1" x14ac:dyDescent="0.35">
      <c r="A31" s="208"/>
      <c r="B31" s="189" t="s">
        <v>35</v>
      </c>
      <c r="C31" s="204"/>
      <c r="D31" s="177"/>
      <c r="E31" s="177"/>
      <c r="F31" s="213"/>
      <c r="G31" s="188"/>
      <c r="H31" s="192"/>
    </row>
    <row r="32" spans="1:9" customFormat="1" x14ac:dyDescent="0.35">
      <c r="A32" s="208"/>
      <c r="B32" s="175" t="s">
        <v>27</v>
      </c>
      <c r="C32" s="204">
        <v>3</v>
      </c>
      <c r="D32" s="177">
        <v>1</v>
      </c>
      <c r="E32" s="177">
        <v>1</v>
      </c>
      <c r="F32" s="213">
        <v>1</v>
      </c>
      <c r="G32" s="211"/>
      <c r="H32" s="245"/>
    </row>
    <row r="33" spans="1:8" customFormat="1" ht="29" x14ac:dyDescent="0.35">
      <c r="A33" s="208"/>
      <c r="B33" s="190" t="s">
        <v>36</v>
      </c>
      <c r="C33" s="204"/>
      <c r="D33" s="177"/>
      <c r="E33" s="177"/>
      <c r="F33" s="213"/>
      <c r="G33" s="188"/>
      <c r="H33" s="192"/>
    </row>
    <row r="34" spans="1:8" customFormat="1" x14ac:dyDescent="0.35">
      <c r="A34" s="208"/>
      <c r="B34" s="190" t="s">
        <v>37</v>
      </c>
      <c r="C34" s="204"/>
      <c r="D34" s="177"/>
      <c r="E34" s="177"/>
      <c r="F34" s="213"/>
      <c r="G34" s="188"/>
      <c r="H34" s="192"/>
    </row>
    <row r="35" spans="1:8" ht="20.25" customHeight="1" x14ac:dyDescent="0.35">
      <c r="A35" s="186"/>
      <c r="B35" s="175" t="s">
        <v>18</v>
      </c>
      <c r="C35" s="204">
        <v>4</v>
      </c>
      <c r="D35" s="177">
        <v>1</v>
      </c>
      <c r="E35" s="177">
        <v>1</v>
      </c>
      <c r="F35" s="213">
        <v>1</v>
      </c>
      <c r="G35" s="211"/>
      <c r="H35" s="245"/>
    </row>
    <row r="36" spans="1:8" x14ac:dyDescent="0.35">
      <c r="A36" s="186"/>
      <c r="B36" s="173" t="s">
        <v>38</v>
      </c>
      <c r="C36" s="204">
        <v>4</v>
      </c>
      <c r="D36" s="177">
        <v>1</v>
      </c>
      <c r="E36" s="177">
        <v>1</v>
      </c>
      <c r="F36" s="213">
        <v>1</v>
      </c>
      <c r="G36" s="211"/>
      <c r="H36" s="245"/>
    </row>
    <row r="37" spans="1:8" hidden="1" x14ac:dyDescent="0.35">
      <c r="A37" s="215"/>
      <c r="B37" s="191" t="s">
        <v>39</v>
      </c>
      <c r="C37" s="204"/>
      <c r="D37" s="177"/>
      <c r="E37" s="177"/>
      <c r="F37" s="213"/>
      <c r="G37" s="211"/>
      <c r="H37" s="245"/>
    </row>
    <row r="38" spans="1:8" x14ac:dyDescent="0.35">
      <c r="A38" s="219"/>
      <c r="B38" s="191" t="s">
        <v>39</v>
      </c>
      <c r="C38" s="204">
        <v>1</v>
      </c>
      <c r="D38" s="177">
        <v>4</v>
      </c>
      <c r="E38" s="177">
        <v>1</v>
      </c>
      <c r="F38" s="213">
        <v>1</v>
      </c>
      <c r="G38" s="211"/>
      <c r="H38" s="245"/>
    </row>
    <row r="39" spans="1:8" x14ac:dyDescent="0.35">
      <c r="A39" s="214"/>
      <c r="B39" s="199" t="s">
        <v>23</v>
      </c>
      <c r="C39" s="204">
        <v>4</v>
      </c>
      <c r="D39" s="177">
        <v>3</v>
      </c>
      <c r="E39" s="177">
        <v>1</v>
      </c>
      <c r="F39" s="213">
        <v>1</v>
      </c>
      <c r="G39" s="211"/>
      <c r="H39" s="245"/>
    </row>
    <row r="40" spans="1:8" x14ac:dyDescent="0.35">
      <c r="A40" s="216"/>
      <c r="B40" s="199" t="s">
        <v>24</v>
      </c>
      <c r="C40" s="204">
        <v>4</v>
      </c>
      <c r="D40" s="177">
        <v>4</v>
      </c>
      <c r="E40" s="177">
        <v>1</v>
      </c>
      <c r="F40" s="213">
        <v>1</v>
      </c>
      <c r="G40" s="211"/>
      <c r="H40" s="245"/>
    </row>
    <row r="41" spans="1:8" x14ac:dyDescent="0.35">
      <c r="A41" s="216"/>
      <c r="B41" s="220" t="s">
        <v>28</v>
      </c>
      <c r="C41" s="204">
        <v>20</v>
      </c>
      <c r="D41" s="177">
        <v>1</v>
      </c>
      <c r="E41" s="177">
        <v>1</v>
      </c>
      <c r="F41" s="213">
        <v>1</v>
      </c>
      <c r="G41" s="211"/>
      <c r="H41" s="245"/>
    </row>
    <row r="42" spans="1:8" x14ac:dyDescent="0.35">
      <c r="A42" s="216"/>
      <c r="B42" s="220" t="s">
        <v>40</v>
      </c>
      <c r="C42" s="204">
        <v>2</v>
      </c>
      <c r="D42" s="177">
        <v>3</v>
      </c>
      <c r="E42" s="177">
        <v>1</v>
      </c>
      <c r="F42" s="213">
        <v>1</v>
      </c>
      <c r="G42" s="211"/>
      <c r="H42" s="245"/>
    </row>
    <row r="43" spans="1:8" x14ac:dyDescent="0.35">
      <c r="A43" s="216"/>
      <c r="B43" s="171" t="s">
        <v>41</v>
      </c>
      <c r="C43" s="204">
        <v>15</v>
      </c>
      <c r="D43" s="177">
        <v>1</v>
      </c>
      <c r="E43" s="177">
        <v>1</v>
      </c>
      <c r="F43" s="213">
        <v>1</v>
      </c>
      <c r="G43" s="211"/>
      <c r="H43" s="245"/>
    </row>
    <row r="44" spans="1:8" x14ac:dyDescent="0.35">
      <c r="A44" s="216"/>
      <c r="B44" s="204"/>
      <c r="C44" s="204"/>
      <c r="D44" s="177"/>
      <c r="E44" s="177"/>
      <c r="F44" s="213"/>
      <c r="G44" s="217"/>
      <c r="H44" s="192"/>
    </row>
    <row r="45" spans="1:8" ht="29" x14ac:dyDescent="0.35">
      <c r="A45" s="216"/>
      <c r="B45" s="190" t="s">
        <v>42</v>
      </c>
      <c r="C45" s="204"/>
      <c r="D45" s="177"/>
      <c r="E45" s="177"/>
      <c r="F45" s="213"/>
      <c r="G45" s="188"/>
      <c r="H45" s="192"/>
    </row>
    <row r="46" spans="1:8" x14ac:dyDescent="0.35">
      <c r="A46" s="216"/>
      <c r="B46" s="175" t="s">
        <v>18</v>
      </c>
      <c r="C46" s="204">
        <v>4</v>
      </c>
      <c r="D46" s="177">
        <v>1</v>
      </c>
      <c r="E46" s="177">
        <v>1</v>
      </c>
      <c r="F46" s="213">
        <v>1</v>
      </c>
      <c r="G46" s="187"/>
      <c r="H46" s="245"/>
    </row>
    <row r="47" spans="1:8" x14ac:dyDescent="0.35">
      <c r="A47" s="216"/>
      <c r="B47" s="173" t="s">
        <v>43</v>
      </c>
      <c r="C47" s="204">
        <v>4</v>
      </c>
      <c r="D47" s="177">
        <v>1</v>
      </c>
      <c r="E47" s="177">
        <v>1</v>
      </c>
      <c r="F47" s="213">
        <v>1</v>
      </c>
      <c r="G47" s="187"/>
      <c r="H47" s="245"/>
    </row>
    <row r="48" spans="1:8" x14ac:dyDescent="0.35">
      <c r="A48" s="216"/>
      <c r="B48" s="191" t="s">
        <v>39</v>
      </c>
      <c r="C48" s="204">
        <v>4</v>
      </c>
      <c r="D48" s="177">
        <v>1</v>
      </c>
      <c r="E48" s="177">
        <v>1</v>
      </c>
      <c r="F48" s="213">
        <v>1</v>
      </c>
      <c r="G48" s="187"/>
      <c r="H48" s="245"/>
    </row>
    <row r="49" spans="1:8" x14ac:dyDescent="0.35">
      <c r="A49" s="216"/>
      <c r="B49" s="199" t="s">
        <v>23</v>
      </c>
      <c r="C49" s="204">
        <v>4</v>
      </c>
      <c r="D49" s="177">
        <v>3</v>
      </c>
      <c r="E49" s="177">
        <v>1</v>
      </c>
      <c r="F49" s="213">
        <v>1</v>
      </c>
      <c r="G49" s="187"/>
      <c r="H49" s="245"/>
    </row>
    <row r="50" spans="1:8" x14ac:dyDescent="0.35">
      <c r="A50" s="216"/>
      <c r="B50" s="199" t="s">
        <v>24</v>
      </c>
      <c r="C50" s="204">
        <v>4</v>
      </c>
      <c r="D50" s="177">
        <v>4</v>
      </c>
      <c r="E50" s="177">
        <v>1</v>
      </c>
      <c r="F50" s="213">
        <v>1</v>
      </c>
      <c r="G50" s="187"/>
      <c r="H50" s="245"/>
    </row>
    <row r="51" spans="1:8" x14ac:dyDescent="0.35">
      <c r="A51" s="216"/>
      <c r="B51" s="220" t="s">
        <v>28</v>
      </c>
      <c r="C51" s="204">
        <v>20</v>
      </c>
      <c r="D51" s="177">
        <v>1</v>
      </c>
      <c r="E51" s="177">
        <v>1</v>
      </c>
      <c r="F51" s="213">
        <v>1</v>
      </c>
      <c r="G51" s="187"/>
      <c r="H51" s="245"/>
    </row>
    <row r="52" spans="1:8" x14ac:dyDescent="0.35">
      <c r="A52" s="216"/>
      <c r="B52" s="220" t="s">
        <v>40</v>
      </c>
      <c r="C52" s="204">
        <v>2</v>
      </c>
      <c r="D52" s="177">
        <v>3</v>
      </c>
      <c r="E52" s="177">
        <v>1</v>
      </c>
      <c r="F52" s="213">
        <v>1</v>
      </c>
      <c r="G52" s="187"/>
      <c r="H52" s="245"/>
    </row>
    <row r="53" spans="1:8" x14ac:dyDescent="0.35">
      <c r="A53" s="214"/>
      <c r="B53" s="171" t="s">
        <v>41</v>
      </c>
      <c r="C53" s="204">
        <v>15</v>
      </c>
      <c r="D53" s="177">
        <v>1</v>
      </c>
      <c r="E53" s="177">
        <v>1</v>
      </c>
      <c r="F53" s="213">
        <v>1</v>
      </c>
      <c r="G53" s="187"/>
      <c r="H53" s="245"/>
    </row>
    <row r="54" spans="1:8" x14ac:dyDescent="0.35">
      <c r="A54" s="216"/>
      <c r="B54" s="171"/>
      <c r="C54" s="204"/>
      <c r="D54" s="177"/>
      <c r="E54" s="177"/>
      <c r="F54" s="213"/>
      <c r="G54" s="187"/>
      <c r="H54" s="245"/>
    </row>
    <row r="55" spans="1:8" x14ac:dyDescent="0.35">
      <c r="A55" s="216"/>
      <c r="B55" s="171"/>
      <c r="C55" s="204"/>
      <c r="D55" s="177"/>
      <c r="E55" s="177"/>
      <c r="F55" s="213"/>
      <c r="G55" s="187"/>
      <c r="H55" s="245"/>
    </row>
    <row r="56" spans="1:8" ht="42" customHeight="1" x14ac:dyDescent="0.35">
      <c r="A56" s="214"/>
      <c r="B56" s="218" t="s">
        <v>44</v>
      </c>
      <c r="C56" s="204"/>
      <c r="D56" s="177"/>
      <c r="E56" s="177"/>
      <c r="F56" s="213"/>
      <c r="G56" s="188"/>
      <c r="H56" s="192"/>
    </row>
    <row r="57" spans="1:8" ht="19.5" customHeight="1" x14ac:dyDescent="0.35">
      <c r="A57" s="214"/>
      <c r="B57" s="218"/>
      <c r="C57" s="204"/>
      <c r="D57" s="177"/>
      <c r="E57" s="177"/>
      <c r="F57" s="213"/>
      <c r="G57" s="188"/>
      <c r="H57" s="192"/>
    </row>
    <row r="58" spans="1:8" x14ac:dyDescent="0.35">
      <c r="A58" s="214"/>
      <c r="B58" s="176" t="s">
        <v>18</v>
      </c>
      <c r="C58" s="204">
        <v>4</v>
      </c>
      <c r="D58" s="177">
        <v>1</v>
      </c>
      <c r="E58" s="177">
        <v>1</v>
      </c>
      <c r="F58" s="213">
        <v>1</v>
      </c>
      <c r="G58" s="211"/>
      <c r="H58" s="245"/>
    </row>
    <row r="59" spans="1:8" x14ac:dyDescent="0.35">
      <c r="A59" s="214"/>
      <c r="B59" s="199" t="s">
        <v>20</v>
      </c>
      <c r="C59" s="204">
        <v>4</v>
      </c>
      <c r="D59" s="177">
        <v>1</v>
      </c>
      <c r="E59" s="177">
        <v>1</v>
      </c>
      <c r="F59" s="213">
        <v>1</v>
      </c>
      <c r="G59" s="211"/>
      <c r="H59" s="245"/>
    </row>
    <row r="60" spans="1:8" x14ac:dyDescent="0.35">
      <c r="A60" s="214"/>
      <c r="B60" s="199" t="s">
        <v>22</v>
      </c>
      <c r="C60" s="204">
        <v>4</v>
      </c>
      <c r="D60" s="177">
        <v>1</v>
      </c>
      <c r="E60" s="177">
        <v>1</v>
      </c>
      <c r="F60" s="213">
        <v>1</v>
      </c>
      <c r="G60" s="211"/>
      <c r="H60" s="245"/>
    </row>
    <row r="61" spans="1:8" ht="18.75" customHeight="1" x14ac:dyDescent="0.35">
      <c r="A61" s="214"/>
      <c r="B61" s="199" t="s">
        <v>23</v>
      </c>
      <c r="C61" s="204">
        <v>4</v>
      </c>
      <c r="D61" s="177">
        <v>4</v>
      </c>
      <c r="E61" s="177">
        <v>1</v>
      </c>
      <c r="F61" s="213">
        <v>1</v>
      </c>
      <c r="G61" s="211"/>
      <c r="H61" s="245"/>
    </row>
    <row r="62" spans="1:8" x14ac:dyDescent="0.35">
      <c r="A62" s="214"/>
      <c r="B62" s="199" t="s">
        <v>24</v>
      </c>
      <c r="C62" s="204">
        <v>4</v>
      </c>
      <c r="D62" s="177">
        <v>5</v>
      </c>
      <c r="E62" s="177">
        <v>1</v>
      </c>
      <c r="F62" s="213">
        <v>1</v>
      </c>
      <c r="G62" s="211"/>
      <c r="H62" s="245"/>
    </row>
    <row r="63" spans="1:8" x14ac:dyDescent="0.35">
      <c r="A63" s="217"/>
      <c r="B63" s="217"/>
      <c r="C63" s="217"/>
      <c r="D63" s="241"/>
      <c r="E63" s="241"/>
      <c r="F63" s="241"/>
      <c r="G63" s="217"/>
      <c r="H63" s="217"/>
    </row>
    <row r="64" spans="1:8" x14ac:dyDescent="0.35">
      <c r="A64" s="214"/>
      <c r="B64" s="218" t="s">
        <v>25</v>
      </c>
      <c r="C64" s="204"/>
      <c r="D64" s="177"/>
      <c r="E64" s="177"/>
      <c r="F64" s="213"/>
      <c r="G64" s="188"/>
      <c r="H64" s="192"/>
    </row>
    <row r="65" spans="1:8" x14ac:dyDescent="0.35">
      <c r="A65" s="214"/>
      <c r="B65" s="204" t="s">
        <v>45</v>
      </c>
      <c r="C65" s="204">
        <v>17</v>
      </c>
      <c r="D65" s="177">
        <v>2</v>
      </c>
      <c r="E65" s="177">
        <v>1</v>
      </c>
      <c r="F65" s="213">
        <v>1</v>
      </c>
      <c r="G65" s="211"/>
      <c r="H65" s="245"/>
    </row>
    <row r="66" spans="1:8" x14ac:dyDescent="0.35">
      <c r="A66" s="214"/>
      <c r="B66" s="204" t="s">
        <v>27</v>
      </c>
      <c r="C66" s="204">
        <v>8</v>
      </c>
      <c r="D66" s="177">
        <v>1</v>
      </c>
      <c r="E66" s="177">
        <v>1</v>
      </c>
      <c r="F66" s="213">
        <v>1</v>
      </c>
      <c r="G66" s="211"/>
      <c r="H66" s="245"/>
    </row>
    <row r="67" spans="1:8" x14ac:dyDescent="0.35">
      <c r="A67" s="214"/>
      <c r="B67" s="199" t="s">
        <v>28</v>
      </c>
      <c r="C67" s="204">
        <v>25</v>
      </c>
      <c r="D67" s="177">
        <v>2</v>
      </c>
      <c r="E67" s="177">
        <v>1</v>
      </c>
      <c r="F67" s="213">
        <v>1</v>
      </c>
      <c r="G67" s="211"/>
      <c r="H67" s="245"/>
    </row>
    <row r="68" spans="1:8" x14ac:dyDescent="0.35">
      <c r="A68" s="214"/>
      <c r="B68" s="199" t="s">
        <v>29</v>
      </c>
      <c r="C68" s="204">
        <v>4</v>
      </c>
      <c r="D68" s="177">
        <v>2</v>
      </c>
      <c r="E68" s="177">
        <v>1</v>
      </c>
      <c r="F68" s="213">
        <v>1</v>
      </c>
      <c r="G68" s="211"/>
      <c r="H68" s="245"/>
    </row>
    <row r="69" spans="1:8" x14ac:dyDescent="0.35">
      <c r="A69" s="214"/>
      <c r="B69" s="199"/>
      <c r="C69" s="204"/>
      <c r="D69" s="177"/>
      <c r="E69" s="177" t="s">
        <v>46</v>
      </c>
      <c r="F69" s="213"/>
      <c r="G69" s="211"/>
      <c r="H69" s="245"/>
    </row>
    <row r="70" spans="1:8" customFormat="1" x14ac:dyDescent="0.35">
      <c r="A70" s="208"/>
      <c r="B70" s="217"/>
      <c r="C70" s="204"/>
      <c r="D70" s="177"/>
      <c r="E70" s="177"/>
      <c r="F70" s="213"/>
      <c r="G70" s="188"/>
      <c r="H70" s="192"/>
    </row>
    <row r="71" spans="1:8" customFormat="1" x14ac:dyDescent="0.35">
      <c r="A71" s="206"/>
      <c r="B71" s="206" t="s">
        <v>47</v>
      </c>
      <c r="C71" s="236"/>
      <c r="D71" s="212"/>
      <c r="E71" s="212"/>
      <c r="F71" s="212"/>
      <c r="G71" s="207"/>
      <c r="H71" s="246">
        <f>SUM(H32:H68)</f>
        <v>0</v>
      </c>
    </row>
    <row r="72" spans="1:8" s="174" customFormat="1" x14ac:dyDescent="0.35">
      <c r="A72" s="193" t="s">
        <v>48</v>
      </c>
      <c r="B72" s="189" t="s">
        <v>49</v>
      </c>
      <c r="C72" s="247"/>
      <c r="D72" s="252"/>
      <c r="E72" s="252"/>
      <c r="F72" s="252"/>
      <c r="G72" s="252"/>
      <c r="H72" s="247"/>
    </row>
    <row r="73" spans="1:8" s="174" customFormat="1" x14ac:dyDescent="0.35">
      <c r="A73" s="193"/>
      <c r="B73" s="189" t="s">
        <v>50</v>
      </c>
      <c r="C73" s="247"/>
      <c r="D73" s="252"/>
      <c r="E73" s="252"/>
      <c r="F73" s="252"/>
      <c r="G73" s="252"/>
      <c r="H73" s="247"/>
    </row>
    <row r="74" spans="1:8" s="174" customFormat="1" x14ac:dyDescent="0.35">
      <c r="A74" s="193"/>
      <c r="B74" s="176" t="s">
        <v>51</v>
      </c>
      <c r="C74" s="204">
        <v>1</v>
      </c>
      <c r="D74" s="177">
        <v>1</v>
      </c>
      <c r="E74" s="177">
        <v>1</v>
      </c>
      <c r="F74" s="213">
        <v>1</v>
      </c>
      <c r="G74" s="211"/>
      <c r="H74" s="245"/>
    </row>
    <row r="75" spans="1:8" s="174" customFormat="1" x14ac:dyDescent="0.35">
      <c r="A75" s="193"/>
      <c r="B75" s="189"/>
      <c r="C75" s="247"/>
      <c r="D75" s="252"/>
      <c r="E75" s="252"/>
      <c r="F75" s="252"/>
      <c r="G75" s="252"/>
      <c r="H75" s="247"/>
    </row>
    <row r="76" spans="1:8" s="174" customFormat="1" x14ac:dyDescent="0.35">
      <c r="A76" s="193"/>
      <c r="B76" s="218" t="s">
        <v>52</v>
      </c>
      <c r="C76" s="204"/>
      <c r="D76" s="177"/>
      <c r="E76" s="177"/>
      <c r="F76" s="213"/>
      <c r="G76" s="188"/>
      <c r="H76" s="192"/>
    </row>
    <row r="77" spans="1:8" s="174" customFormat="1" x14ac:dyDescent="0.35">
      <c r="A77" s="193"/>
      <c r="B77" s="204" t="s">
        <v>45</v>
      </c>
      <c r="C77" s="204">
        <v>30</v>
      </c>
      <c r="D77" s="177">
        <v>2</v>
      </c>
      <c r="E77" s="177">
        <v>1</v>
      </c>
      <c r="F77" s="213">
        <v>1</v>
      </c>
      <c r="G77" s="211"/>
      <c r="H77" s="245"/>
    </row>
    <row r="78" spans="1:8" s="174" customFormat="1" x14ac:dyDescent="0.35">
      <c r="A78" s="193"/>
      <c r="B78" s="204" t="s">
        <v>27</v>
      </c>
      <c r="C78" s="204">
        <v>2</v>
      </c>
      <c r="D78" s="177">
        <v>2</v>
      </c>
      <c r="E78" s="177">
        <v>1</v>
      </c>
      <c r="F78" s="213">
        <v>1</v>
      </c>
      <c r="G78" s="211"/>
      <c r="H78" s="245"/>
    </row>
    <row r="79" spans="1:8" s="174" customFormat="1" x14ac:dyDescent="0.35">
      <c r="A79" s="193"/>
      <c r="B79" s="204" t="s">
        <v>29</v>
      </c>
      <c r="C79" s="204">
        <v>4</v>
      </c>
      <c r="D79" s="177">
        <v>2</v>
      </c>
      <c r="E79" s="177">
        <v>1</v>
      </c>
      <c r="F79" s="213">
        <v>1</v>
      </c>
      <c r="G79" s="211"/>
      <c r="H79" s="245"/>
    </row>
    <row r="80" spans="1:8" s="174" customFormat="1" x14ac:dyDescent="0.35">
      <c r="A80" s="193"/>
      <c r="B80" s="199" t="s">
        <v>28</v>
      </c>
      <c r="C80" s="204">
        <v>38</v>
      </c>
      <c r="D80" s="177">
        <v>2</v>
      </c>
      <c r="E80" s="177">
        <v>1</v>
      </c>
      <c r="F80" s="213">
        <v>1</v>
      </c>
      <c r="G80" s="211"/>
      <c r="H80" s="245"/>
    </row>
    <row r="81" spans="1:8" s="174" customFormat="1" x14ac:dyDescent="0.35">
      <c r="A81" s="206"/>
      <c r="B81" s="206" t="s">
        <v>53</v>
      </c>
      <c r="C81" s="236"/>
      <c r="D81" s="212"/>
      <c r="E81" s="212"/>
      <c r="F81" s="212"/>
      <c r="G81" s="207"/>
      <c r="H81" s="246">
        <f>SUM(H74:H80)</f>
        <v>0</v>
      </c>
    </row>
    <row r="82" spans="1:8" s="174" customFormat="1" x14ac:dyDescent="0.35">
      <c r="A82" s="193" t="s">
        <v>54</v>
      </c>
      <c r="B82" s="218" t="s">
        <v>55</v>
      </c>
      <c r="C82" s="204"/>
      <c r="D82" s="177"/>
      <c r="E82" s="177"/>
      <c r="F82" s="213"/>
      <c r="G82" s="188"/>
      <c r="H82" s="192"/>
    </row>
    <row r="83" spans="1:8" s="174" customFormat="1" x14ac:dyDescent="0.35">
      <c r="A83" s="193"/>
      <c r="B83" s="199" t="s">
        <v>56</v>
      </c>
      <c r="C83" s="204">
        <v>1</v>
      </c>
      <c r="D83" s="177">
        <v>1</v>
      </c>
      <c r="E83" s="177">
        <v>1</v>
      </c>
      <c r="F83" s="213">
        <v>1</v>
      </c>
      <c r="G83" s="188"/>
      <c r="H83" s="245"/>
    </row>
    <row r="84" spans="1:8" s="174" customFormat="1" x14ac:dyDescent="0.35">
      <c r="A84" s="193"/>
      <c r="B84" s="222" t="s">
        <v>57</v>
      </c>
      <c r="C84" s="217">
        <v>1</v>
      </c>
      <c r="D84" s="241">
        <v>1</v>
      </c>
      <c r="E84" s="241">
        <v>1</v>
      </c>
      <c r="F84" s="241">
        <v>1</v>
      </c>
      <c r="G84" s="211"/>
      <c r="H84" s="245"/>
    </row>
    <row r="85" spans="1:8" x14ac:dyDescent="0.35">
      <c r="A85" s="217"/>
      <c r="B85" s="206" t="s">
        <v>58</v>
      </c>
      <c r="C85" s="236"/>
      <c r="D85" s="212"/>
      <c r="E85" s="212"/>
      <c r="F85" s="212"/>
      <c r="G85" s="207"/>
      <c r="H85" s="246">
        <f>SUM(H80)</f>
        <v>0</v>
      </c>
    </row>
    <row r="86" spans="1:8" x14ac:dyDescent="0.35">
      <c r="A86" s="217"/>
      <c r="B86" s="206"/>
      <c r="C86" s="236"/>
      <c r="D86" s="212"/>
      <c r="E86" s="212"/>
      <c r="F86" s="212"/>
      <c r="G86" s="207">
        <f>H85+H81+H71+H29+H11</f>
        <v>0</v>
      </c>
      <c r="H86" s="246"/>
    </row>
    <row r="87" spans="1:8" x14ac:dyDescent="0.35">
      <c r="A87" s="253" t="s">
        <v>59</v>
      </c>
      <c r="B87" s="217" t="s">
        <v>60</v>
      </c>
      <c r="C87" s="217"/>
      <c r="D87" s="241"/>
      <c r="E87" s="241"/>
      <c r="F87" s="241"/>
      <c r="G87" s="211"/>
      <c r="H87" s="245"/>
    </row>
    <row r="88" spans="1:8" x14ac:dyDescent="0.35">
      <c r="A88" s="253"/>
      <c r="B88" s="222" t="s">
        <v>61</v>
      </c>
      <c r="C88" s="217">
        <v>1</v>
      </c>
      <c r="D88" s="241">
        <v>0.05</v>
      </c>
      <c r="E88" s="241">
        <v>1</v>
      </c>
      <c r="F88" s="241">
        <v>1</v>
      </c>
      <c r="G88" s="211">
        <f>G86</f>
        <v>0</v>
      </c>
      <c r="H88" s="245">
        <f>G88*D88</f>
        <v>0</v>
      </c>
    </row>
    <row r="89" spans="1:8" x14ac:dyDescent="0.35">
      <c r="A89" s="217"/>
      <c r="B89" s="206" t="s">
        <v>62</v>
      </c>
      <c r="C89" s="236"/>
      <c r="D89" s="212"/>
      <c r="E89" s="212"/>
      <c r="F89" s="212"/>
      <c r="G89" s="207"/>
      <c r="H89" s="246">
        <f>H88</f>
        <v>0</v>
      </c>
    </row>
    <row r="90" spans="1:8" s="174" customFormat="1" x14ac:dyDescent="0.35">
      <c r="A90" s="206"/>
      <c r="B90" s="206" t="s">
        <v>63</v>
      </c>
      <c r="C90" s="236"/>
      <c r="D90" s="212"/>
      <c r="E90" s="212"/>
      <c r="F90" s="212"/>
      <c r="G90" s="212"/>
      <c r="H90" s="236">
        <f>H89+H85+H81+H71+H29+H11</f>
        <v>0</v>
      </c>
    </row>
    <row r="91" spans="1:8" ht="20.149999999999999" customHeight="1" x14ac:dyDescent="0.35">
      <c r="A91" s="258" t="s">
        <v>64</v>
      </c>
      <c r="B91" s="258"/>
      <c r="C91" s="258"/>
      <c r="D91" s="258"/>
      <c r="E91" s="258"/>
      <c r="F91" s="258"/>
      <c r="G91" s="258"/>
      <c r="H91" s="258"/>
    </row>
    <row r="92" spans="1:8" x14ac:dyDescent="0.35"/>
    <row r="93" spans="1:8" x14ac:dyDescent="0.35"/>
    <row r="94" spans="1:8" x14ac:dyDescent="0.35"/>
    <row r="95" spans="1:8" x14ac:dyDescent="0.35"/>
    <row r="96" spans="1:8" x14ac:dyDescent="0.35"/>
    <row r="97" x14ac:dyDescent="0.35"/>
    <row r="98" x14ac:dyDescent="0.35"/>
    <row r="99" x14ac:dyDescent="0.35"/>
    <row r="100" x14ac:dyDescent="0.35"/>
    <row r="101" x14ac:dyDescent="0.35"/>
    <row r="102" x14ac:dyDescent="0.35"/>
    <row r="103" x14ac:dyDescent="0.35"/>
    <row r="104" x14ac:dyDescent="0.35"/>
    <row r="105" x14ac:dyDescent="0.35"/>
    <row r="106" x14ac:dyDescent="0.35"/>
    <row r="107" x14ac:dyDescent="0.35"/>
    <row r="108" x14ac:dyDescent="0.35"/>
    <row r="109" x14ac:dyDescent="0.35"/>
    <row r="110" x14ac:dyDescent="0.35"/>
    <row r="111" x14ac:dyDescent="0.35"/>
    <row r="112" x14ac:dyDescent="0.35"/>
    <row r="113" x14ac:dyDescent="0.35"/>
    <row r="114" x14ac:dyDescent="0.35"/>
    <row r="115" x14ac:dyDescent="0.35"/>
    <row r="116" x14ac:dyDescent="0.35"/>
    <row r="117" x14ac:dyDescent="0.35"/>
    <row r="118" x14ac:dyDescent="0.35"/>
    <row r="119" x14ac:dyDescent="0.35"/>
    <row r="120" x14ac:dyDescent="0.35"/>
    <row r="121" x14ac:dyDescent="0.35"/>
    <row r="122" x14ac:dyDescent="0.35"/>
    <row r="123" x14ac:dyDescent="0.35"/>
    <row r="124" x14ac:dyDescent="0.35"/>
    <row r="125" x14ac:dyDescent="0.35"/>
    <row r="126" x14ac:dyDescent="0.35"/>
    <row r="127" x14ac:dyDescent="0.35"/>
    <row r="128" x14ac:dyDescent="0.35"/>
    <row r="129" x14ac:dyDescent="0.35"/>
    <row r="130" x14ac:dyDescent="0.35"/>
    <row r="131" x14ac:dyDescent="0.35"/>
    <row r="132" x14ac:dyDescent="0.35"/>
    <row r="133" x14ac:dyDescent="0.35"/>
    <row r="134" x14ac:dyDescent="0.35"/>
    <row r="135" x14ac:dyDescent="0.35"/>
    <row r="136" x14ac:dyDescent="0.35"/>
    <row r="137" x14ac:dyDescent="0.35"/>
    <row r="138" x14ac:dyDescent="0.35"/>
    <row r="139" x14ac:dyDescent="0.35"/>
    <row r="140" x14ac:dyDescent="0.35"/>
    <row r="141" x14ac:dyDescent="0.35"/>
    <row r="142" x14ac:dyDescent="0.35"/>
    <row r="143" x14ac:dyDescent="0.35"/>
    <row r="144" x14ac:dyDescent="0.35"/>
    <row r="145" x14ac:dyDescent="0.35"/>
    <row r="146" x14ac:dyDescent="0.35"/>
    <row r="147" x14ac:dyDescent="0.35"/>
    <row r="148" x14ac:dyDescent="0.35"/>
    <row r="149" x14ac:dyDescent="0.35"/>
    <row r="150" x14ac:dyDescent="0.35"/>
    <row r="151" x14ac:dyDescent="0.35"/>
    <row r="152" x14ac:dyDescent="0.35"/>
    <row r="153" x14ac:dyDescent="0.35"/>
    <row r="154" x14ac:dyDescent="0.35"/>
    <row r="155" x14ac:dyDescent="0.35"/>
    <row r="156" x14ac:dyDescent="0.35"/>
    <row r="157" x14ac:dyDescent="0.35"/>
    <row r="158" x14ac:dyDescent="0.35"/>
    <row r="159" x14ac:dyDescent="0.35"/>
    <row r="160" x14ac:dyDescent="0.35"/>
    <row r="161" x14ac:dyDescent="0.35"/>
    <row r="162" x14ac:dyDescent="0.35"/>
    <row r="163" x14ac:dyDescent="0.35"/>
    <row r="164" x14ac:dyDescent="0.35"/>
    <row r="165" x14ac:dyDescent="0.35"/>
    <row r="166" x14ac:dyDescent="0.35"/>
    <row r="167" x14ac:dyDescent="0.35"/>
    <row r="168" x14ac:dyDescent="0.35"/>
    <row r="169" x14ac:dyDescent="0.35"/>
    <row r="170" x14ac:dyDescent="0.35"/>
    <row r="171" x14ac:dyDescent="0.35"/>
    <row r="172" x14ac:dyDescent="0.35"/>
    <row r="173" x14ac:dyDescent="0.35"/>
    <row r="174" x14ac:dyDescent="0.35"/>
    <row r="175" x14ac:dyDescent="0.35"/>
    <row r="176" x14ac:dyDescent="0.35"/>
    <row r="177" x14ac:dyDescent="0.35"/>
    <row r="178" x14ac:dyDescent="0.35"/>
    <row r="179" x14ac:dyDescent="0.35"/>
    <row r="180" x14ac:dyDescent="0.35"/>
    <row r="181" x14ac:dyDescent="0.35"/>
    <row r="182" x14ac:dyDescent="0.35"/>
    <row r="183" x14ac:dyDescent="0.35"/>
    <row r="184" x14ac:dyDescent="0.35"/>
    <row r="185" x14ac:dyDescent="0.35"/>
    <row r="186" x14ac:dyDescent="0.35"/>
    <row r="187" x14ac:dyDescent="0.35"/>
    <row r="188" x14ac:dyDescent="0.35"/>
    <row r="189" x14ac:dyDescent="0.35"/>
    <row r="190" x14ac:dyDescent="0.35"/>
    <row r="191" x14ac:dyDescent="0.35"/>
    <row r="192" x14ac:dyDescent="0.35"/>
    <row r="193" x14ac:dyDescent="0.35"/>
    <row r="194" x14ac:dyDescent="0.35"/>
    <row r="195" x14ac:dyDescent="0.35"/>
    <row r="196" x14ac:dyDescent="0.35"/>
    <row r="197" x14ac:dyDescent="0.35"/>
    <row r="198" x14ac:dyDescent="0.35"/>
    <row r="199" x14ac:dyDescent="0.35"/>
    <row r="200" x14ac:dyDescent="0.35"/>
    <row r="201" x14ac:dyDescent="0.35"/>
    <row r="202" x14ac:dyDescent="0.35"/>
    <row r="203" x14ac:dyDescent="0.35"/>
    <row r="204" x14ac:dyDescent="0.35"/>
    <row r="205" x14ac:dyDescent="0.35"/>
    <row r="206" x14ac:dyDescent="0.35"/>
    <row r="207" x14ac:dyDescent="0.35"/>
    <row r="208" x14ac:dyDescent="0.35"/>
    <row r="209" x14ac:dyDescent="0.35"/>
    <row r="210" x14ac:dyDescent="0.35"/>
    <row r="211" x14ac:dyDescent="0.35"/>
    <row r="212" x14ac:dyDescent="0.35"/>
    <row r="213" x14ac:dyDescent="0.35"/>
    <row r="214" x14ac:dyDescent="0.35"/>
    <row r="215" x14ac:dyDescent="0.35"/>
    <row r="216" x14ac:dyDescent="0.35"/>
    <row r="217" x14ac:dyDescent="0.35"/>
    <row r="218" x14ac:dyDescent="0.35"/>
    <row r="219" x14ac:dyDescent="0.35"/>
    <row r="220" x14ac:dyDescent="0.35"/>
    <row r="221" x14ac:dyDescent="0.35"/>
    <row r="222" x14ac:dyDescent="0.35"/>
    <row r="223" x14ac:dyDescent="0.35"/>
    <row r="224" x14ac:dyDescent="0.35"/>
    <row r="225" x14ac:dyDescent="0.35"/>
    <row r="226" x14ac:dyDescent="0.35"/>
    <row r="227" x14ac:dyDescent="0.35"/>
    <row r="228" x14ac:dyDescent="0.35"/>
    <row r="229" x14ac:dyDescent="0.35"/>
    <row r="230" x14ac:dyDescent="0.35"/>
    <row r="231" x14ac:dyDescent="0.35"/>
    <row r="232" x14ac:dyDescent="0.35"/>
    <row r="233" x14ac:dyDescent="0.35"/>
    <row r="234" x14ac:dyDescent="0.35"/>
    <row r="235" x14ac:dyDescent="0.35"/>
    <row r="236" x14ac:dyDescent="0.35"/>
    <row r="237" x14ac:dyDescent="0.35"/>
    <row r="238" x14ac:dyDescent="0.35"/>
    <row r="239" x14ac:dyDescent="0.35"/>
    <row r="240" x14ac:dyDescent="0.35"/>
    <row r="241" x14ac:dyDescent="0.35"/>
    <row r="242" x14ac:dyDescent="0.35"/>
    <row r="243" x14ac:dyDescent="0.35"/>
    <row r="244" x14ac:dyDescent="0.35"/>
    <row r="245" x14ac:dyDescent="0.35"/>
    <row r="246" x14ac:dyDescent="0.35"/>
    <row r="247" x14ac:dyDescent="0.35"/>
    <row r="248" x14ac:dyDescent="0.35"/>
    <row r="249" x14ac:dyDescent="0.35"/>
    <row r="250" x14ac:dyDescent="0.35"/>
    <row r="251" x14ac:dyDescent="0.35"/>
    <row r="252" x14ac:dyDescent="0.35"/>
    <row r="253" x14ac:dyDescent="0.35"/>
    <row r="254" x14ac:dyDescent="0.35"/>
    <row r="255" x14ac:dyDescent="0.35"/>
    <row r="256" x14ac:dyDescent="0.35"/>
    <row r="257" x14ac:dyDescent="0.35"/>
    <row r="258" x14ac:dyDescent="0.35"/>
    <row r="259" x14ac:dyDescent="0.35"/>
    <row r="260" x14ac:dyDescent="0.35"/>
    <row r="261" x14ac:dyDescent="0.35"/>
    <row r="262" x14ac:dyDescent="0.35"/>
    <row r="263" x14ac:dyDescent="0.35"/>
    <row r="264" x14ac:dyDescent="0.35"/>
    <row r="265" x14ac:dyDescent="0.35"/>
    <row r="266" x14ac:dyDescent="0.35"/>
    <row r="267" x14ac:dyDescent="0.35"/>
    <row r="268" x14ac:dyDescent="0.35"/>
    <row r="269" x14ac:dyDescent="0.35"/>
    <row r="270" x14ac:dyDescent="0.35"/>
    <row r="271" x14ac:dyDescent="0.35"/>
    <row r="272" x14ac:dyDescent="0.35"/>
    <row r="273" x14ac:dyDescent="0.35"/>
  </sheetData>
  <mergeCells count="3">
    <mergeCell ref="A1:H1"/>
    <mergeCell ref="A91:H91"/>
    <mergeCell ref="C2:H2"/>
  </mergeCells>
  <pageMargins left="0.7" right="0.7" top="0.75" bottom="0.75" header="0.3" footer="0.3"/>
  <pageSetup paperSize="9" scale="3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8C638F-A8FF-4F8F-B67B-AC125C9D754B}">
  <dimension ref="A2:E27"/>
  <sheetViews>
    <sheetView workbookViewId="0">
      <selection activeCell="K13" sqref="K13"/>
    </sheetView>
  </sheetViews>
  <sheetFormatPr defaultRowHeight="14.5" x14ac:dyDescent="0.35"/>
  <cols>
    <col min="1" max="1" width="47.90625" customWidth="1"/>
  </cols>
  <sheetData>
    <row r="2" spans="1:5" x14ac:dyDescent="0.35">
      <c r="A2" s="224" t="s">
        <v>73</v>
      </c>
      <c r="B2" s="224" t="s">
        <v>74</v>
      </c>
      <c r="C2" s="224" t="s">
        <v>75</v>
      </c>
      <c r="D2" s="224" t="s">
        <v>76</v>
      </c>
      <c r="E2" s="224" t="s">
        <v>77</v>
      </c>
    </row>
    <row r="3" spans="1:5" x14ac:dyDescent="0.35">
      <c r="A3" s="224" t="s">
        <v>78</v>
      </c>
      <c r="B3" s="225"/>
      <c r="C3" s="225"/>
      <c r="D3" s="225"/>
      <c r="E3" s="225"/>
    </row>
    <row r="4" spans="1:5" x14ac:dyDescent="0.35">
      <c r="A4" s="225" t="s">
        <v>79</v>
      </c>
      <c r="B4" s="226"/>
      <c r="C4" s="227"/>
      <c r="D4" s="227"/>
      <c r="E4" s="227"/>
    </row>
    <row r="5" spans="1:5" ht="25" x14ac:dyDescent="0.35">
      <c r="A5" s="225" t="s">
        <v>80</v>
      </c>
      <c r="B5" s="226"/>
      <c r="C5" s="227"/>
      <c r="D5" s="227"/>
      <c r="E5" s="227"/>
    </row>
    <row r="6" spans="1:5" x14ac:dyDescent="0.35">
      <c r="A6" s="225" t="s">
        <v>81</v>
      </c>
      <c r="B6" s="226"/>
      <c r="C6" s="227"/>
      <c r="D6" s="227"/>
      <c r="E6" s="227"/>
    </row>
    <row r="7" spans="1:5" x14ac:dyDescent="0.35">
      <c r="A7" s="225" t="s">
        <v>82</v>
      </c>
      <c r="B7" s="226"/>
      <c r="C7" s="227"/>
      <c r="D7" s="227"/>
      <c r="E7" s="227"/>
    </row>
    <row r="8" spans="1:5" x14ac:dyDescent="0.35">
      <c r="A8" s="224" t="s">
        <v>83</v>
      </c>
      <c r="B8" s="227"/>
      <c r="C8" s="227"/>
      <c r="D8" s="227"/>
      <c r="E8" s="227"/>
    </row>
    <row r="9" spans="1:5" x14ac:dyDescent="0.35">
      <c r="A9" s="225" t="s">
        <v>84</v>
      </c>
      <c r="B9" s="226"/>
      <c r="C9" s="226"/>
      <c r="D9" s="227"/>
      <c r="E9" s="227"/>
    </row>
    <row r="10" spans="1:5" ht="25" x14ac:dyDescent="0.35">
      <c r="A10" s="225" t="s">
        <v>85</v>
      </c>
      <c r="B10" s="226"/>
      <c r="C10" s="226"/>
      <c r="D10" s="227"/>
      <c r="E10" s="227"/>
    </row>
    <row r="11" spans="1:5" x14ac:dyDescent="0.35">
      <c r="A11" s="225" t="s">
        <v>86</v>
      </c>
      <c r="B11" s="226"/>
      <c r="C11" s="226"/>
      <c r="D11" s="226"/>
      <c r="E11" s="227"/>
    </row>
    <row r="12" spans="1:5" ht="25" x14ac:dyDescent="0.35">
      <c r="A12" s="225" t="s">
        <v>87</v>
      </c>
      <c r="B12" s="227"/>
      <c r="C12" s="226"/>
      <c r="D12" s="226"/>
      <c r="E12" s="227"/>
    </row>
    <row r="13" spans="1:5" ht="25" x14ac:dyDescent="0.35">
      <c r="A13" s="225" t="s">
        <v>88</v>
      </c>
      <c r="B13" s="227"/>
      <c r="C13" s="226"/>
      <c r="D13" s="226"/>
      <c r="E13" s="227"/>
    </row>
    <row r="14" spans="1:5" ht="25" x14ac:dyDescent="0.35">
      <c r="A14" s="225" t="s">
        <v>89</v>
      </c>
      <c r="B14" s="227"/>
      <c r="C14" s="226"/>
      <c r="D14" s="226"/>
      <c r="E14" s="227"/>
    </row>
    <row r="15" spans="1:5" ht="25" x14ac:dyDescent="0.35">
      <c r="A15" s="225" t="s">
        <v>90</v>
      </c>
      <c r="B15" s="227"/>
      <c r="C15" s="226"/>
      <c r="D15" s="226"/>
      <c r="E15" s="227"/>
    </row>
    <row r="16" spans="1:5" ht="25" x14ac:dyDescent="0.35">
      <c r="A16" s="225" t="s">
        <v>91</v>
      </c>
      <c r="B16" s="227"/>
      <c r="C16" s="226"/>
      <c r="D16" s="226"/>
      <c r="E16" s="227"/>
    </row>
    <row r="17" spans="1:5" x14ac:dyDescent="0.35">
      <c r="A17" s="225" t="s">
        <v>92</v>
      </c>
      <c r="B17" s="227"/>
      <c r="C17" s="227"/>
      <c r="D17" s="226"/>
      <c r="E17" s="227"/>
    </row>
    <row r="18" spans="1:5" ht="25" x14ac:dyDescent="0.35">
      <c r="A18" s="225" t="s">
        <v>93</v>
      </c>
      <c r="B18" s="227"/>
      <c r="C18" s="227"/>
      <c r="D18" s="226"/>
      <c r="E18" s="226"/>
    </row>
    <row r="19" spans="1:5" x14ac:dyDescent="0.35">
      <c r="A19" s="225" t="s">
        <v>94</v>
      </c>
      <c r="B19" s="227"/>
      <c r="C19" s="227"/>
      <c r="D19" s="226"/>
      <c r="E19" s="226"/>
    </row>
    <row r="20" spans="1:5" x14ac:dyDescent="0.35">
      <c r="A20" s="224" t="s">
        <v>95</v>
      </c>
      <c r="B20" s="227"/>
      <c r="C20" s="227"/>
      <c r="D20" s="226"/>
      <c r="E20" s="227"/>
    </row>
    <row r="21" spans="1:5" x14ac:dyDescent="0.35">
      <c r="A21" s="225" t="s">
        <v>96</v>
      </c>
      <c r="B21" s="227"/>
      <c r="C21" s="227"/>
      <c r="D21" s="226"/>
      <c r="E21" s="227"/>
    </row>
    <row r="22" spans="1:5" x14ac:dyDescent="0.35">
      <c r="A22" s="225" t="s">
        <v>97</v>
      </c>
      <c r="B22" s="227"/>
      <c r="C22" s="227"/>
      <c r="D22" s="227"/>
      <c r="E22" s="226"/>
    </row>
    <row r="23" spans="1:5" x14ac:dyDescent="0.35">
      <c r="A23" s="225" t="s">
        <v>98</v>
      </c>
      <c r="B23" s="227"/>
      <c r="C23" s="227"/>
      <c r="D23" s="227"/>
      <c r="E23" s="226"/>
    </row>
    <row r="24" spans="1:5" x14ac:dyDescent="0.35">
      <c r="A24" s="225" t="s">
        <v>99</v>
      </c>
      <c r="B24" s="227"/>
      <c r="C24" s="227"/>
      <c r="D24" s="227"/>
      <c r="E24" s="226"/>
    </row>
    <row r="25" spans="1:5" x14ac:dyDescent="0.35">
      <c r="A25" s="225" t="s">
        <v>100</v>
      </c>
      <c r="B25" s="227"/>
      <c r="C25" s="227"/>
      <c r="D25" s="227"/>
      <c r="E25" s="226"/>
    </row>
    <row r="26" spans="1:5" x14ac:dyDescent="0.35">
      <c r="A26" s="225" t="s">
        <v>101</v>
      </c>
      <c r="B26" s="227"/>
      <c r="C26" s="227"/>
      <c r="D26" s="227"/>
      <c r="E26" s="226"/>
    </row>
    <row r="27" spans="1:5" x14ac:dyDescent="0.35">
      <c r="A27" s="228"/>
      <c r="B27" s="228"/>
      <c r="C27" s="228"/>
      <c r="D27" s="228"/>
      <c r="E27" s="228"/>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BBA04-689E-474C-AC08-560460F0812E}">
  <sheetPr>
    <pageSetUpPr fitToPage="1"/>
  </sheetPr>
  <dimension ref="A1:L40"/>
  <sheetViews>
    <sheetView topLeftCell="A24" workbookViewId="0">
      <selection activeCell="D35" sqref="D35"/>
    </sheetView>
  </sheetViews>
  <sheetFormatPr defaultRowHeight="14.5" x14ac:dyDescent="0.35"/>
  <cols>
    <col min="3" max="3" width="41.6328125" bestFit="1" customWidth="1"/>
  </cols>
  <sheetData>
    <row r="1" spans="1:3" ht="23.5" x14ac:dyDescent="0.55000000000000004">
      <c r="A1" s="181" t="s">
        <v>103</v>
      </c>
    </row>
    <row r="3" spans="1:3" x14ac:dyDescent="0.35">
      <c r="A3" s="182">
        <v>1</v>
      </c>
      <c r="B3" s="182" t="s">
        <v>104</v>
      </c>
    </row>
    <row r="4" spans="1:3" x14ac:dyDescent="0.35">
      <c r="B4">
        <v>1.1000000000000001</v>
      </c>
      <c r="C4" t="s">
        <v>105</v>
      </c>
    </row>
    <row r="5" spans="1:3" x14ac:dyDescent="0.35">
      <c r="B5">
        <v>1.2</v>
      </c>
      <c r="C5" t="s">
        <v>106</v>
      </c>
    </row>
    <row r="6" spans="1:3" x14ac:dyDescent="0.35">
      <c r="B6">
        <v>1.3</v>
      </c>
      <c r="C6" t="s">
        <v>107</v>
      </c>
    </row>
    <row r="7" spans="1:3" x14ac:dyDescent="0.35">
      <c r="B7">
        <v>1.4</v>
      </c>
      <c r="C7" t="s">
        <v>108</v>
      </c>
    </row>
    <row r="8" spans="1:3" x14ac:dyDescent="0.35">
      <c r="B8">
        <v>1.5</v>
      </c>
      <c r="C8" t="s">
        <v>109</v>
      </c>
    </row>
    <row r="9" spans="1:3" x14ac:dyDescent="0.35">
      <c r="B9">
        <v>1.6</v>
      </c>
      <c r="C9" t="s">
        <v>110</v>
      </c>
    </row>
    <row r="10" spans="1:3" x14ac:dyDescent="0.35">
      <c r="B10">
        <v>1.7</v>
      </c>
      <c r="C10" t="s">
        <v>65</v>
      </c>
    </row>
    <row r="11" spans="1:3" x14ac:dyDescent="0.35">
      <c r="B11">
        <v>1.8</v>
      </c>
      <c r="C11" t="s">
        <v>111</v>
      </c>
    </row>
    <row r="12" spans="1:3" x14ac:dyDescent="0.35">
      <c r="A12" s="182">
        <v>2</v>
      </c>
      <c r="B12" s="182" t="s">
        <v>112</v>
      </c>
    </row>
    <row r="13" spans="1:3" x14ac:dyDescent="0.35">
      <c r="B13">
        <v>2.1</v>
      </c>
      <c r="C13" t="s">
        <v>113</v>
      </c>
    </row>
    <row r="14" spans="1:3" x14ac:dyDescent="0.35">
      <c r="B14">
        <v>2.2000000000000002</v>
      </c>
      <c r="C14" t="s">
        <v>114</v>
      </c>
    </row>
    <row r="15" spans="1:3" x14ac:dyDescent="0.35">
      <c r="B15">
        <v>2.2999999999999998</v>
      </c>
      <c r="C15" t="s">
        <v>115</v>
      </c>
    </row>
    <row r="16" spans="1:3" x14ac:dyDescent="0.35">
      <c r="B16">
        <v>2.4</v>
      </c>
      <c r="C16" t="s">
        <v>116</v>
      </c>
    </row>
    <row r="17" spans="1:9" x14ac:dyDescent="0.35">
      <c r="B17">
        <v>2.5</v>
      </c>
      <c r="C17" t="s">
        <v>117</v>
      </c>
      <c r="I17" t="s">
        <v>31</v>
      </c>
    </row>
    <row r="18" spans="1:9" x14ac:dyDescent="0.35">
      <c r="A18" s="182">
        <v>3</v>
      </c>
      <c r="B18" s="182" t="s">
        <v>118</v>
      </c>
    </row>
    <row r="19" spans="1:9" x14ac:dyDescent="0.35">
      <c r="B19">
        <v>3.1</v>
      </c>
      <c r="C19" t="s">
        <v>119</v>
      </c>
    </row>
    <row r="20" spans="1:9" x14ac:dyDescent="0.35">
      <c r="B20">
        <v>3.2</v>
      </c>
      <c r="C20" t="s">
        <v>120</v>
      </c>
    </row>
    <row r="21" spans="1:9" x14ac:dyDescent="0.35">
      <c r="B21">
        <v>3.3</v>
      </c>
      <c r="C21" t="s">
        <v>121</v>
      </c>
    </row>
    <row r="22" spans="1:9" x14ac:dyDescent="0.35">
      <c r="B22">
        <v>3.4</v>
      </c>
      <c r="C22" t="s">
        <v>122</v>
      </c>
    </row>
    <row r="23" spans="1:9" x14ac:dyDescent="0.35">
      <c r="B23">
        <v>3.5</v>
      </c>
      <c r="C23" t="s">
        <v>123</v>
      </c>
    </row>
    <row r="24" spans="1:9" x14ac:dyDescent="0.35">
      <c r="B24">
        <v>3.6</v>
      </c>
      <c r="C24" t="s">
        <v>124</v>
      </c>
    </row>
    <row r="25" spans="1:9" x14ac:dyDescent="0.35">
      <c r="A25" s="182">
        <v>4</v>
      </c>
      <c r="B25" s="182" t="s">
        <v>125</v>
      </c>
    </row>
    <row r="26" spans="1:9" x14ac:dyDescent="0.35">
      <c r="B26">
        <v>4.0999999999999996</v>
      </c>
      <c r="C26" t="s">
        <v>126</v>
      </c>
    </row>
    <row r="27" spans="1:9" x14ac:dyDescent="0.35">
      <c r="B27">
        <v>4.2</v>
      </c>
      <c r="C27" t="s">
        <v>127</v>
      </c>
      <c r="E27" s="183"/>
    </row>
    <row r="28" spans="1:9" x14ac:dyDescent="0.35">
      <c r="A28" s="182">
        <v>5</v>
      </c>
      <c r="B28" s="182" t="s">
        <v>128</v>
      </c>
    </row>
    <row r="29" spans="1:9" x14ac:dyDescent="0.35">
      <c r="B29">
        <v>5.0999999999999996</v>
      </c>
      <c r="C29" t="s">
        <v>129</v>
      </c>
    </row>
    <row r="30" spans="1:9" x14ac:dyDescent="0.35">
      <c r="B30">
        <v>5.2</v>
      </c>
      <c r="C30" t="s">
        <v>130</v>
      </c>
    </row>
    <row r="31" spans="1:9" x14ac:dyDescent="0.35">
      <c r="B31">
        <v>5.3</v>
      </c>
      <c r="C31" t="s">
        <v>131</v>
      </c>
    </row>
    <row r="32" spans="1:9" x14ac:dyDescent="0.35">
      <c r="B32">
        <v>5.4</v>
      </c>
      <c r="C32" t="s">
        <v>132</v>
      </c>
    </row>
    <row r="33" spans="1:12" x14ac:dyDescent="0.35">
      <c r="B33">
        <v>5.5</v>
      </c>
      <c r="C33" t="s">
        <v>133</v>
      </c>
    </row>
    <row r="34" spans="1:12" x14ac:dyDescent="0.35">
      <c r="B34">
        <v>5.6</v>
      </c>
      <c r="C34" t="s">
        <v>134</v>
      </c>
    </row>
    <row r="35" spans="1:12" x14ac:dyDescent="0.35">
      <c r="A35" s="182">
        <v>6</v>
      </c>
      <c r="B35" s="182" t="s">
        <v>135</v>
      </c>
    </row>
    <row r="36" spans="1:12" x14ac:dyDescent="0.35">
      <c r="B36">
        <v>6.1</v>
      </c>
      <c r="C36" t="s">
        <v>136</v>
      </c>
    </row>
    <row r="37" spans="1:12" x14ac:dyDescent="0.35">
      <c r="B37">
        <v>6.2</v>
      </c>
      <c r="C37" t="s">
        <v>137</v>
      </c>
    </row>
    <row r="38" spans="1:12" x14ac:dyDescent="0.35">
      <c r="B38">
        <v>6.3</v>
      </c>
      <c r="C38" t="s">
        <v>138</v>
      </c>
    </row>
    <row r="39" spans="1:12" x14ac:dyDescent="0.35">
      <c r="B39">
        <v>6.4</v>
      </c>
      <c r="C39" t="s">
        <v>139</v>
      </c>
    </row>
    <row r="40" spans="1:12" x14ac:dyDescent="0.35">
      <c r="K40" s="182"/>
      <c r="L40" s="182"/>
    </row>
  </sheetData>
  <pageMargins left="0.7" right="0.7" top="0.75" bottom="0.75" header="0.3" footer="0.3"/>
  <pageSetup scale="72" orientation="portrait" horizontalDpi="4294967293" verticalDpi="4294967293"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0B3767-00A5-4AF0-9A22-ED4B0D75A9BA}">
  <dimension ref="A1:J110"/>
  <sheetViews>
    <sheetView topLeftCell="A67" workbookViewId="0">
      <selection activeCell="F78" sqref="F78"/>
    </sheetView>
  </sheetViews>
  <sheetFormatPr defaultColWidth="9.08984375" defaultRowHeight="14" zeroHeight="1" x14ac:dyDescent="0.35"/>
  <cols>
    <col min="1" max="1" width="10.6328125" style="160" customWidth="1"/>
    <col min="2" max="2" width="89.08984375" style="161" customWidth="1"/>
    <col min="3" max="6" width="15.6328125" style="161" customWidth="1"/>
    <col min="7" max="7" width="21.08984375" style="108" customWidth="1"/>
    <col min="8" max="8" width="47.54296875" style="1" customWidth="1"/>
    <col min="9" max="9" width="31.08984375" style="1" customWidth="1"/>
    <col min="10" max="14" width="14.453125" style="1" customWidth="1"/>
    <col min="15" max="16380" width="9.08984375" style="1"/>
    <col min="16381" max="16384" width="1.08984375" style="1" customWidth="1"/>
  </cols>
  <sheetData>
    <row r="1" spans="1:9" ht="38.25" customHeight="1" thickBot="1" x14ac:dyDescent="0.4">
      <c r="A1" s="262" t="s">
        <v>140</v>
      </c>
      <c r="B1" s="263"/>
      <c r="C1" s="263"/>
      <c r="D1" s="263"/>
      <c r="E1" s="263"/>
      <c r="F1" s="263"/>
      <c r="G1" s="264"/>
    </row>
    <row r="2" spans="1:9" ht="20.149999999999999" customHeight="1" x14ac:dyDescent="0.35">
      <c r="A2" s="265"/>
      <c r="B2" s="266"/>
      <c r="C2" s="266"/>
      <c r="D2" s="266"/>
      <c r="E2" s="266"/>
      <c r="F2" s="266"/>
      <c r="G2" s="2"/>
    </row>
    <row r="3" spans="1:9" ht="20.149999999999999" customHeight="1" thickBot="1" x14ac:dyDescent="0.4">
      <c r="A3" s="267"/>
      <c r="B3" s="268"/>
      <c r="C3" s="268"/>
      <c r="D3" s="268"/>
      <c r="E3" s="268"/>
      <c r="F3" s="268"/>
      <c r="G3" s="3"/>
    </row>
    <row r="4" spans="1:9" ht="39.9" customHeight="1" thickBot="1" x14ac:dyDescent="0.4">
      <c r="A4" s="269" t="s">
        <v>0</v>
      </c>
      <c r="B4" s="270"/>
      <c r="C4" s="270"/>
      <c r="D4" s="270"/>
      <c r="E4" s="270"/>
      <c r="F4" s="270"/>
      <c r="G4" s="271"/>
    </row>
    <row r="5" spans="1:9" ht="36.75" customHeight="1" thickBot="1" x14ac:dyDescent="0.4">
      <c r="A5" s="4" t="s">
        <v>141</v>
      </c>
      <c r="B5" s="272" t="s">
        <v>142</v>
      </c>
      <c r="C5" s="273"/>
      <c r="D5" s="273"/>
      <c r="E5" s="273"/>
      <c r="F5" s="273"/>
      <c r="G5" s="274"/>
    </row>
    <row r="6" spans="1:9" ht="43" thickTop="1" thickBot="1" x14ac:dyDescent="0.4">
      <c r="A6" s="5" t="s">
        <v>1</v>
      </c>
      <c r="B6" s="6" t="s">
        <v>2</v>
      </c>
      <c r="C6" s="6" t="s">
        <v>143</v>
      </c>
      <c r="D6" s="6" t="s">
        <v>144</v>
      </c>
      <c r="E6" s="6" t="s">
        <v>145</v>
      </c>
      <c r="F6" s="7" t="s">
        <v>146</v>
      </c>
      <c r="G6" s="8" t="s">
        <v>147</v>
      </c>
      <c r="H6" s="6" t="s">
        <v>148</v>
      </c>
    </row>
    <row r="7" spans="1:9" ht="14.5" thickTop="1" x14ac:dyDescent="0.35">
      <c r="A7" s="9" t="s">
        <v>8</v>
      </c>
      <c r="B7" s="185" t="s">
        <v>149</v>
      </c>
      <c r="C7" s="10"/>
      <c r="D7" s="10"/>
      <c r="E7" s="10"/>
      <c r="F7" s="10"/>
      <c r="G7" s="11"/>
      <c r="H7" s="12"/>
    </row>
    <row r="8" spans="1:9" x14ac:dyDescent="0.35">
      <c r="A8" s="13" t="s">
        <v>150</v>
      </c>
      <c r="B8" s="14" t="s">
        <v>151</v>
      </c>
      <c r="C8" s="15">
        <v>1</v>
      </c>
      <c r="D8" s="15" t="s">
        <v>152</v>
      </c>
      <c r="E8" s="16">
        <v>72000</v>
      </c>
      <c r="F8" s="16">
        <f>E8*10*1</f>
        <v>720000</v>
      </c>
      <c r="G8" s="11"/>
      <c r="H8" s="12"/>
    </row>
    <row r="9" spans="1:9" ht="14.5" thickBot="1" x14ac:dyDescent="0.4">
      <c r="A9" s="13" t="s">
        <v>153</v>
      </c>
      <c r="B9" s="14" t="s">
        <v>154</v>
      </c>
      <c r="C9" s="15">
        <v>1</v>
      </c>
      <c r="D9" s="15" t="s">
        <v>155</v>
      </c>
      <c r="E9" s="16">
        <v>36000</v>
      </c>
      <c r="F9" s="16">
        <f>E9*8*1</f>
        <v>288000</v>
      </c>
      <c r="G9" s="11"/>
      <c r="H9" s="12"/>
    </row>
    <row r="10" spans="1:9" ht="15" thickTop="1" thickBot="1" x14ac:dyDescent="0.4">
      <c r="A10" s="17"/>
      <c r="B10" s="18" t="s">
        <v>32</v>
      </c>
      <c r="C10" s="18"/>
      <c r="D10" s="18"/>
      <c r="E10" s="18"/>
      <c r="F10" s="19">
        <f>SUM(F8:F9)</f>
        <v>1008000</v>
      </c>
      <c r="G10" s="20"/>
      <c r="H10" s="12"/>
    </row>
    <row r="11" spans="1:9" s="12" customFormat="1" ht="14.5" thickTop="1" x14ac:dyDescent="0.35">
      <c r="A11" s="21" t="s">
        <v>15</v>
      </c>
      <c r="B11" s="22" t="s">
        <v>156</v>
      </c>
      <c r="C11" s="23"/>
      <c r="D11" s="23"/>
      <c r="E11" s="23"/>
      <c r="F11" s="24"/>
      <c r="G11" s="24"/>
      <c r="I11" s="1"/>
    </row>
    <row r="12" spans="1:9" s="12" customFormat="1" x14ac:dyDescent="0.25">
      <c r="A12" s="25" t="s">
        <v>150</v>
      </c>
      <c r="B12" s="26" t="s">
        <v>157</v>
      </c>
      <c r="C12" s="27">
        <v>1</v>
      </c>
      <c r="D12" s="27"/>
      <c r="E12" s="27">
        <v>58000</v>
      </c>
      <c r="F12" s="28">
        <f>E12*C12</f>
        <v>58000</v>
      </c>
      <c r="G12" s="24"/>
      <c r="I12" s="1"/>
    </row>
    <row r="13" spans="1:9" x14ac:dyDescent="0.25">
      <c r="A13" s="25" t="s">
        <v>153</v>
      </c>
      <c r="B13" s="29" t="s">
        <v>158</v>
      </c>
      <c r="C13" s="30">
        <v>2</v>
      </c>
      <c r="D13" s="27"/>
      <c r="E13" s="30">
        <v>22000</v>
      </c>
      <c r="F13" s="28">
        <f>E13*C13</f>
        <v>44000</v>
      </c>
      <c r="G13" s="24"/>
      <c r="H13" s="12"/>
    </row>
    <row r="14" spans="1:9" ht="16" x14ac:dyDescent="0.4">
      <c r="A14" s="25" t="s">
        <v>159</v>
      </c>
      <c r="B14" s="31" t="s">
        <v>160</v>
      </c>
      <c r="C14" s="30">
        <v>2</v>
      </c>
      <c r="D14" s="27"/>
      <c r="E14" s="30">
        <v>15000</v>
      </c>
      <c r="F14" s="28">
        <f>E14*C14</f>
        <v>30000</v>
      </c>
      <c r="G14" s="24"/>
      <c r="H14" s="12"/>
    </row>
    <row r="15" spans="1:9" ht="16" x14ac:dyDescent="0.4">
      <c r="A15" s="25" t="s">
        <v>161</v>
      </c>
      <c r="B15" s="31" t="s">
        <v>162</v>
      </c>
      <c r="C15" s="30">
        <v>1</v>
      </c>
      <c r="D15" s="27"/>
      <c r="E15" s="30">
        <v>30000</v>
      </c>
      <c r="F15" s="28">
        <f t="shared" ref="F15:F17" si="0">E15*C15</f>
        <v>30000</v>
      </c>
      <c r="G15" s="24"/>
      <c r="H15" s="12"/>
    </row>
    <row r="16" spans="1:9" ht="16" x14ac:dyDescent="0.4">
      <c r="A16" s="25" t="s">
        <v>163</v>
      </c>
      <c r="B16" s="31" t="s">
        <v>164</v>
      </c>
      <c r="C16" s="30">
        <v>1</v>
      </c>
      <c r="D16" s="27"/>
      <c r="E16" s="30">
        <v>10000</v>
      </c>
      <c r="F16" s="28">
        <f t="shared" si="0"/>
        <v>10000</v>
      </c>
      <c r="G16" s="24"/>
      <c r="H16" s="12"/>
    </row>
    <row r="17" spans="1:8" ht="16" x14ac:dyDescent="0.4">
      <c r="A17" s="25" t="s">
        <v>165</v>
      </c>
      <c r="B17" s="32" t="s">
        <v>166</v>
      </c>
      <c r="C17" s="33">
        <v>1</v>
      </c>
      <c r="D17" s="34"/>
      <c r="E17" s="33">
        <v>55000</v>
      </c>
      <c r="F17" s="28">
        <f t="shared" si="0"/>
        <v>55000</v>
      </c>
      <c r="G17" s="35"/>
      <c r="H17" s="12"/>
    </row>
    <row r="18" spans="1:8" x14ac:dyDescent="0.35">
      <c r="A18" s="36"/>
      <c r="B18" s="37" t="s">
        <v>32</v>
      </c>
      <c r="C18" s="37"/>
      <c r="D18" s="37"/>
      <c r="E18" s="37"/>
      <c r="F18" s="38">
        <f>SUM(F12:F17)</f>
        <v>227000</v>
      </c>
      <c r="G18" s="37"/>
      <c r="H18" s="12"/>
    </row>
    <row r="19" spans="1:8" x14ac:dyDescent="0.35">
      <c r="A19" s="39" t="s">
        <v>33</v>
      </c>
      <c r="B19" s="22" t="s">
        <v>167</v>
      </c>
      <c r="C19" s="40"/>
      <c r="D19" s="40"/>
      <c r="E19" s="40"/>
      <c r="F19" s="41"/>
      <c r="G19" s="40"/>
      <c r="H19" s="12"/>
    </row>
    <row r="20" spans="1:8" x14ac:dyDescent="0.35">
      <c r="A20" s="42" t="s">
        <v>150</v>
      </c>
      <c r="B20" s="43" t="s">
        <v>168</v>
      </c>
      <c r="C20" s="44">
        <v>1</v>
      </c>
      <c r="D20" s="40"/>
      <c r="E20" s="27">
        <v>35000</v>
      </c>
      <c r="F20" s="27">
        <f>E20*C20</f>
        <v>35000</v>
      </c>
      <c r="G20" s="40"/>
      <c r="H20" s="12"/>
    </row>
    <row r="21" spans="1:8" x14ac:dyDescent="0.35">
      <c r="A21" s="42" t="s">
        <v>153</v>
      </c>
      <c r="B21" s="43" t="s">
        <v>169</v>
      </c>
      <c r="C21" s="44">
        <v>1</v>
      </c>
      <c r="D21" s="40"/>
      <c r="E21" s="27">
        <v>50000</v>
      </c>
      <c r="F21" s="27">
        <f t="shared" ref="F21:F23" si="1">E21*C21</f>
        <v>50000</v>
      </c>
      <c r="G21" s="40"/>
      <c r="H21" s="12"/>
    </row>
    <row r="22" spans="1:8" x14ac:dyDescent="0.35">
      <c r="A22" s="42" t="s">
        <v>159</v>
      </c>
      <c r="B22" s="43" t="s">
        <v>170</v>
      </c>
      <c r="C22" s="44">
        <v>1</v>
      </c>
      <c r="D22" s="44">
        <v>60</v>
      </c>
      <c r="E22" s="27">
        <f>5000/60</f>
        <v>83.333333333333329</v>
      </c>
      <c r="F22" s="27">
        <f>E22*C22*D22</f>
        <v>5000</v>
      </c>
      <c r="G22" s="40"/>
      <c r="H22" s="12"/>
    </row>
    <row r="23" spans="1:8" x14ac:dyDescent="0.35">
      <c r="A23" s="45" t="s">
        <v>161</v>
      </c>
      <c r="B23" s="46" t="s">
        <v>171</v>
      </c>
      <c r="C23" s="47">
        <v>1</v>
      </c>
      <c r="D23" s="48"/>
      <c r="E23" s="27">
        <v>5000</v>
      </c>
      <c r="F23" s="27">
        <f t="shared" si="1"/>
        <v>5000</v>
      </c>
      <c r="G23" s="49"/>
      <c r="H23" s="12"/>
    </row>
    <row r="24" spans="1:8" x14ac:dyDescent="0.35">
      <c r="A24" s="36"/>
      <c r="B24" s="37" t="s">
        <v>47</v>
      </c>
      <c r="C24" s="37"/>
      <c r="D24" s="37"/>
      <c r="E24" s="37"/>
      <c r="F24" s="38">
        <f>SUM(F20:F23)</f>
        <v>95000</v>
      </c>
      <c r="G24" s="37"/>
      <c r="H24" s="12"/>
    </row>
    <row r="25" spans="1:8" s="55" customFormat="1" ht="30" customHeight="1" x14ac:dyDescent="0.35">
      <c r="A25" s="50" t="s">
        <v>48</v>
      </c>
      <c r="B25" s="51" t="s">
        <v>172</v>
      </c>
      <c r="C25" s="52"/>
      <c r="D25" s="52"/>
      <c r="E25" s="53"/>
      <c r="F25" s="54"/>
      <c r="G25" s="54"/>
      <c r="H25" s="12"/>
    </row>
    <row r="26" spans="1:8" s="55" customFormat="1" ht="30" customHeight="1" x14ac:dyDescent="0.35">
      <c r="A26" s="50" t="s">
        <v>150</v>
      </c>
      <c r="B26" s="56" t="s">
        <v>173</v>
      </c>
      <c r="C26" s="30">
        <v>3</v>
      </c>
      <c r="D26" s="30" t="s">
        <v>174</v>
      </c>
      <c r="E26" s="57">
        <v>1000</v>
      </c>
      <c r="F26" s="58">
        <f>E26*C26</f>
        <v>3000</v>
      </c>
      <c r="G26" s="59"/>
      <c r="H26" s="119"/>
    </row>
    <row r="27" spans="1:8" s="55" customFormat="1" ht="30" customHeight="1" x14ac:dyDescent="0.35">
      <c r="A27" s="50" t="s">
        <v>153</v>
      </c>
      <c r="B27" s="56" t="s">
        <v>175</v>
      </c>
      <c r="C27" s="30">
        <v>6</v>
      </c>
      <c r="D27" s="30" t="s">
        <v>176</v>
      </c>
      <c r="E27" s="57">
        <v>1000</v>
      </c>
      <c r="F27" s="57">
        <f>E27*C27*2</f>
        <v>12000</v>
      </c>
      <c r="G27" s="59"/>
      <c r="H27" s="119"/>
    </row>
    <row r="28" spans="1:8" s="55" customFormat="1" x14ac:dyDescent="0.35">
      <c r="A28" s="61" t="s">
        <v>159</v>
      </c>
      <c r="B28" s="56" t="s">
        <v>177</v>
      </c>
      <c r="C28" s="62">
        <v>10</v>
      </c>
      <c r="D28" s="62">
        <v>2</v>
      </c>
      <c r="E28" s="30">
        <v>1500</v>
      </c>
      <c r="F28" s="57">
        <f>E28*D28*C28</f>
        <v>30000</v>
      </c>
      <c r="G28" s="59"/>
      <c r="H28" s="162"/>
    </row>
    <row r="29" spans="1:8" s="55" customFormat="1" x14ac:dyDescent="0.35">
      <c r="A29" s="61" t="s">
        <v>161</v>
      </c>
      <c r="B29" s="64" t="s">
        <v>178</v>
      </c>
      <c r="C29" s="65">
        <v>1</v>
      </c>
      <c r="D29" s="65" t="s">
        <v>179</v>
      </c>
      <c r="E29" s="66">
        <v>3000</v>
      </c>
      <c r="F29" s="57">
        <f>E29*10*C29</f>
        <v>30000</v>
      </c>
      <c r="G29" s="63"/>
      <c r="H29" s="12"/>
    </row>
    <row r="30" spans="1:8" s="55" customFormat="1" x14ac:dyDescent="0.35">
      <c r="A30" s="67" t="s">
        <v>163</v>
      </c>
      <c r="B30" s="68" t="s">
        <v>180</v>
      </c>
      <c r="C30" s="69">
        <v>10</v>
      </c>
      <c r="D30" s="69" t="s">
        <v>181</v>
      </c>
      <c r="E30" s="70">
        <v>400</v>
      </c>
      <c r="F30" s="71">
        <f>C30*5*E30</f>
        <v>20000</v>
      </c>
      <c r="G30" s="72"/>
      <c r="H30" s="12"/>
    </row>
    <row r="31" spans="1:8" s="55" customFormat="1" x14ac:dyDescent="0.35">
      <c r="A31" s="73" t="s">
        <v>165</v>
      </c>
      <c r="B31" s="74" t="s">
        <v>182</v>
      </c>
      <c r="C31" s="75">
        <v>3</v>
      </c>
      <c r="D31" s="75">
        <v>1</v>
      </c>
      <c r="E31" s="76">
        <v>20000</v>
      </c>
      <c r="F31" s="76">
        <f>E31*C31</f>
        <v>60000</v>
      </c>
      <c r="G31" s="76"/>
      <c r="H31" s="12"/>
    </row>
    <row r="32" spans="1:8" s="55" customFormat="1" x14ac:dyDescent="0.35">
      <c r="A32" s="73" t="s">
        <v>183</v>
      </c>
      <c r="B32" s="74" t="s">
        <v>184</v>
      </c>
      <c r="C32" s="75">
        <v>3</v>
      </c>
      <c r="D32" s="75">
        <v>1</v>
      </c>
      <c r="E32" s="76">
        <v>20000</v>
      </c>
      <c r="F32" s="76">
        <f>E32*C32*D32</f>
        <v>60000</v>
      </c>
      <c r="G32" s="76"/>
      <c r="H32" s="12"/>
    </row>
    <row r="33" spans="1:9" s="55" customFormat="1" x14ac:dyDescent="0.35">
      <c r="A33" s="73" t="s">
        <v>185</v>
      </c>
      <c r="B33" s="74" t="s">
        <v>186</v>
      </c>
      <c r="C33" s="75">
        <v>3</v>
      </c>
      <c r="D33" s="75">
        <v>1</v>
      </c>
      <c r="E33" s="76">
        <v>2000</v>
      </c>
      <c r="F33" s="76">
        <f>E33*C33</f>
        <v>6000</v>
      </c>
      <c r="G33" s="76"/>
      <c r="H33" s="12"/>
    </row>
    <row r="34" spans="1:9" s="55" customFormat="1" ht="29.25" customHeight="1" thickBot="1" x14ac:dyDescent="0.4">
      <c r="A34" s="77"/>
      <c r="B34" s="78" t="s">
        <v>53</v>
      </c>
      <c r="C34" s="79"/>
      <c r="D34" s="80"/>
      <c r="E34" s="80"/>
      <c r="F34" s="81">
        <f>SUM(F25:F33)</f>
        <v>221000</v>
      </c>
      <c r="G34" s="82"/>
      <c r="H34" s="12"/>
    </row>
    <row r="35" spans="1:9" ht="14.5" thickTop="1" x14ac:dyDescent="0.35">
      <c r="A35" s="83" t="s">
        <v>54</v>
      </c>
      <c r="B35" s="22" t="s">
        <v>187</v>
      </c>
      <c r="C35" s="84"/>
      <c r="D35" s="84"/>
      <c r="E35" s="85"/>
      <c r="F35" s="86"/>
      <c r="G35" s="87"/>
      <c r="H35" s="12"/>
    </row>
    <row r="36" spans="1:9" x14ac:dyDescent="0.35">
      <c r="A36" s="88"/>
      <c r="B36" s="89" t="s">
        <v>188</v>
      </c>
      <c r="C36" s="90"/>
      <c r="D36" s="90"/>
      <c r="E36" s="66"/>
      <c r="F36" s="57"/>
      <c r="G36" s="91"/>
      <c r="H36" s="12"/>
    </row>
    <row r="37" spans="1:9" ht="28" x14ac:dyDescent="0.35">
      <c r="A37" s="92" t="s">
        <v>150</v>
      </c>
      <c r="B37" s="93" t="s">
        <v>189</v>
      </c>
      <c r="C37" s="90">
        <v>1</v>
      </c>
      <c r="D37" s="94" t="s">
        <v>174</v>
      </c>
      <c r="E37" s="66">
        <v>2000</v>
      </c>
      <c r="F37" s="57">
        <f>E37*C37</f>
        <v>2000</v>
      </c>
      <c r="G37" s="91"/>
      <c r="H37" s="95"/>
      <c r="I37" s="1">
        <f>39000+60000</f>
        <v>99000</v>
      </c>
    </row>
    <row r="38" spans="1:9" s="55" customFormat="1" ht="28" x14ac:dyDescent="0.35">
      <c r="A38" s="61" t="s">
        <v>150</v>
      </c>
      <c r="B38" s="96" t="s">
        <v>190</v>
      </c>
      <c r="C38" s="65">
        <v>70</v>
      </c>
      <c r="D38" s="94" t="s">
        <v>174</v>
      </c>
      <c r="E38" s="170">
        <f>28000/70</f>
        <v>400</v>
      </c>
      <c r="F38" s="57">
        <f>E38*C38*1</f>
        <v>28000</v>
      </c>
      <c r="G38" s="91"/>
      <c r="H38" s="58"/>
    </row>
    <row r="39" spans="1:9" customFormat="1" ht="28" x14ac:dyDescent="0.35">
      <c r="A39" s="97" t="s">
        <v>153</v>
      </c>
      <c r="B39" s="96" t="s">
        <v>191</v>
      </c>
      <c r="C39" s="66">
        <v>70</v>
      </c>
      <c r="D39" s="94" t="s">
        <v>174</v>
      </c>
      <c r="E39" s="66">
        <f>5000/70</f>
        <v>71.428571428571431</v>
      </c>
      <c r="F39" s="57">
        <f>E39*C39*1</f>
        <v>5000</v>
      </c>
      <c r="G39" s="98"/>
      <c r="H39" s="58"/>
    </row>
    <row r="40" spans="1:9" customFormat="1" ht="28" x14ac:dyDescent="0.35">
      <c r="A40" s="97" t="s">
        <v>159</v>
      </c>
      <c r="B40" s="96" t="s">
        <v>192</v>
      </c>
      <c r="C40" s="66">
        <v>1</v>
      </c>
      <c r="D40" s="94" t="s">
        <v>174</v>
      </c>
      <c r="E40" s="66">
        <v>2500</v>
      </c>
      <c r="F40" s="57">
        <f>E40*C40</f>
        <v>2500</v>
      </c>
      <c r="G40" s="98"/>
      <c r="H40" s="58"/>
    </row>
    <row r="41" spans="1:9" customFormat="1" ht="28" x14ac:dyDescent="0.35">
      <c r="A41" s="97" t="s">
        <v>161</v>
      </c>
      <c r="B41" s="96" t="s">
        <v>193</v>
      </c>
      <c r="C41" s="66">
        <v>70</v>
      </c>
      <c r="D41" s="94" t="s">
        <v>174</v>
      </c>
      <c r="E41" s="66">
        <f>2000/70</f>
        <v>28.571428571428573</v>
      </c>
      <c r="F41" s="71">
        <f>E41*C41*1</f>
        <v>2000</v>
      </c>
      <c r="G41" s="99"/>
      <c r="H41" s="58"/>
    </row>
    <row r="42" spans="1:9" customFormat="1" ht="28.5" thickBot="1" x14ac:dyDescent="0.4">
      <c r="A42" s="163" t="s">
        <v>163</v>
      </c>
      <c r="B42" s="164" t="s">
        <v>194</v>
      </c>
      <c r="C42" s="70">
        <v>3</v>
      </c>
      <c r="D42" s="165" t="s">
        <v>174</v>
      </c>
      <c r="E42" s="70">
        <v>2500</v>
      </c>
      <c r="F42" s="71">
        <f>E42*C42*1</f>
        <v>7500</v>
      </c>
      <c r="G42" s="166"/>
      <c r="H42" s="53"/>
    </row>
    <row r="43" spans="1:9" customFormat="1" ht="15.5" thickTop="1" thickBot="1" x14ac:dyDescent="0.4">
      <c r="A43" s="17"/>
      <c r="B43" s="18" t="s">
        <v>58</v>
      </c>
      <c r="C43" s="100"/>
      <c r="D43" s="101"/>
      <c r="E43" s="101"/>
      <c r="F43" s="102">
        <f>SUM(F37:F42)</f>
        <v>47000</v>
      </c>
      <c r="G43" s="103"/>
      <c r="H43" s="104"/>
    </row>
    <row r="44" spans="1:9" customFormat="1" ht="15" thickTop="1" x14ac:dyDescent="0.35">
      <c r="A44" s="105"/>
      <c r="B44" s="96"/>
      <c r="C44" s="66"/>
      <c r="D44" s="94"/>
      <c r="E44" s="66"/>
      <c r="F44" s="57"/>
      <c r="G44" s="99"/>
      <c r="H44" s="104"/>
    </row>
    <row r="45" spans="1:9" customFormat="1" ht="14.5" x14ac:dyDescent="0.35">
      <c r="A45" s="106" t="s">
        <v>59</v>
      </c>
      <c r="B45" s="89" t="s">
        <v>195</v>
      </c>
      <c r="C45" s="66"/>
      <c r="D45" s="94"/>
      <c r="E45" s="66"/>
      <c r="F45" s="57"/>
      <c r="G45" s="99"/>
      <c r="H45" s="12"/>
    </row>
    <row r="46" spans="1:9" customFormat="1" ht="42" x14ac:dyDescent="0.35">
      <c r="A46" s="97" t="s">
        <v>150</v>
      </c>
      <c r="B46" s="96" t="s">
        <v>196</v>
      </c>
      <c r="C46" s="66">
        <v>40</v>
      </c>
      <c r="D46" s="66" t="s">
        <v>197</v>
      </c>
      <c r="E46" s="170">
        <f>16000/40</f>
        <v>400</v>
      </c>
      <c r="F46" s="57">
        <f>E46*C46*2</f>
        <v>32000</v>
      </c>
      <c r="G46" s="98"/>
      <c r="H46" s="107"/>
    </row>
    <row r="47" spans="1:9" customFormat="1" ht="42" x14ac:dyDescent="0.35">
      <c r="A47" s="97" t="s">
        <v>153</v>
      </c>
      <c r="B47" s="96" t="s">
        <v>198</v>
      </c>
      <c r="C47" s="66">
        <v>40</v>
      </c>
      <c r="D47" s="66" t="s">
        <v>197</v>
      </c>
      <c r="E47" s="66">
        <f>7000/40</f>
        <v>175</v>
      </c>
      <c r="F47" s="57">
        <f>E47*C47*2</f>
        <v>14000</v>
      </c>
      <c r="G47" s="108"/>
      <c r="H47" s="99"/>
    </row>
    <row r="48" spans="1:9" customFormat="1" ht="42" x14ac:dyDescent="0.35">
      <c r="A48" s="97" t="s">
        <v>159</v>
      </c>
      <c r="B48" s="96" t="s">
        <v>193</v>
      </c>
      <c r="C48" s="66">
        <v>40</v>
      </c>
      <c r="D48" s="66" t="s">
        <v>197</v>
      </c>
      <c r="E48" s="66">
        <f>4000/40</f>
        <v>100</v>
      </c>
      <c r="F48" s="57">
        <f>E48*40*2</f>
        <v>8000</v>
      </c>
      <c r="G48" s="98"/>
      <c r="H48" s="107"/>
    </row>
    <row r="49" spans="1:9" customFormat="1" ht="42" x14ac:dyDescent="0.35">
      <c r="A49" s="97" t="s">
        <v>163</v>
      </c>
      <c r="B49" s="96" t="s">
        <v>199</v>
      </c>
      <c r="C49" s="66">
        <v>5</v>
      </c>
      <c r="D49" s="66" t="s">
        <v>197</v>
      </c>
      <c r="E49" s="66">
        <v>600</v>
      </c>
      <c r="F49" s="57">
        <f>E49*C49*2</f>
        <v>6000</v>
      </c>
      <c r="G49" s="108"/>
      <c r="H49" s="99"/>
    </row>
    <row r="50" spans="1:9" customFormat="1" ht="42" x14ac:dyDescent="0.35">
      <c r="A50" s="105" t="s">
        <v>165</v>
      </c>
      <c r="B50" s="96" t="s">
        <v>200</v>
      </c>
      <c r="C50" s="66"/>
      <c r="D50" s="66" t="s">
        <v>197</v>
      </c>
      <c r="E50" s="66">
        <v>3000</v>
      </c>
      <c r="F50" s="57">
        <f>E50*2</f>
        <v>6000</v>
      </c>
      <c r="G50" s="98"/>
      <c r="H50" s="104"/>
    </row>
    <row r="51" spans="1:9" customFormat="1" ht="42.5" thickBot="1" x14ac:dyDescent="0.4">
      <c r="A51" s="109" t="s">
        <v>183</v>
      </c>
      <c r="B51" s="96" t="s">
        <v>192</v>
      </c>
      <c r="C51" s="66">
        <v>1</v>
      </c>
      <c r="D51" s="66" t="s">
        <v>197</v>
      </c>
      <c r="E51" s="66">
        <v>2000</v>
      </c>
      <c r="F51" s="57">
        <f>E51*2</f>
        <v>4000</v>
      </c>
      <c r="G51" s="98"/>
      <c r="H51" s="104"/>
    </row>
    <row r="52" spans="1:9" customFormat="1" ht="15.5" thickTop="1" thickBot="1" x14ac:dyDescent="0.4">
      <c r="A52" s="17"/>
      <c r="B52" s="18" t="s">
        <v>62</v>
      </c>
      <c r="C52" s="100"/>
      <c r="D52" s="101"/>
      <c r="E52" s="101"/>
      <c r="F52" s="102">
        <f>SUM(F46:F51)</f>
        <v>70000</v>
      </c>
      <c r="G52" s="17"/>
      <c r="H52" s="18"/>
    </row>
    <row r="53" spans="1:9" customFormat="1" ht="15" thickTop="1" x14ac:dyDescent="0.35">
      <c r="A53" s="106" t="s">
        <v>201</v>
      </c>
      <c r="B53" s="89" t="s">
        <v>202</v>
      </c>
      <c r="C53" s="66"/>
      <c r="D53" s="66"/>
      <c r="E53" s="66"/>
      <c r="F53" s="57"/>
      <c r="G53" s="98"/>
      <c r="H53" s="110"/>
    </row>
    <row r="54" spans="1:9" customFormat="1" ht="14.5" x14ac:dyDescent="0.35">
      <c r="A54" s="111" t="s">
        <v>150</v>
      </c>
      <c r="B54" s="96" t="s">
        <v>203</v>
      </c>
      <c r="C54" s="66">
        <v>15</v>
      </c>
      <c r="D54" s="66" t="s">
        <v>204</v>
      </c>
      <c r="E54" s="66">
        <f>5000/15</f>
        <v>333.33333333333331</v>
      </c>
      <c r="F54" s="57">
        <f>E54*3*C54</f>
        <v>15000</v>
      </c>
      <c r="G54" s="112"/>
      <c r="H54" s="113"/>
    </row>
    <row r="55" spans="1:9" customFormat="1" ht="15" thickBot="1" x14ac:dyDescent="0.4">
      <c r="A55" s="114" t="s">
        <v>153</v>
      </c>
      <c r="B55" s="96" t="s">
        <v>193</v>
      </c>
      <c r="C55" s="66">
        <v>15</v>
      </c>
      <c r="D55" s="66" t="s">
        <v>204</v>
      </c>
      <c r="E55" s="66">
        <f>3000/15</f>
        <v>200</v>
      </c>
      <c r="F55" s="57">
        <f>E55*C55*3</f>
        <v>9000</v>
      </c>
      <c r="G55" s="115"/>
      <c r="H55" s="113"/>
      <c r="I55" s="167"/>
    </row>
    <row r="56" spans="1:9" customFormat="1" ht="27.75" customHeight="1" thickTop="1" thickBot="1" x14ac:dyDescent="0.4">
      <c r="A56" s="18"/>
      <c r="B56" s="18" t="s">
        <v>205</v>
      </c>
      <c r="C56" s="18"/>
      <c r="D56" s="18"/>
      <c r="E56" s="18"/>
      <c r="F56" s="19">
        <f>SUM(F54:F55)</f>
        <v>24000</v>
      </c>
      <c r="G56" s="18"/>
      <c r="H56" s="18"/>
    </row>
    <row r="57" spans="1:9" customFormat="1" ht="45" customHeight="1" thickTop="1" x14ac:dyDescent="0.35">
      <c r="A57" s="106" t="s">
        <v>206</v>
      </c>
      <c r="B57" s="89" t="s">
        <v>207</v>
      </c>
      <c r="C57" s="89"/>
      <c r="D57" s="89"/>
      <c r="E57" s="89"/>
      <c r="F57" s="89"/>
      <c r="G57" s="116"/>
      <c r="H57" s="113"/>
    </row>
    <row r="58" spans="1:9" s="55" customFormat="1" x14ac:dyDescent="0.35">
      <c r="A58" s="92" t="s">
        <v>150</v>
      </c>
      <c r="B58" s="117" t="s">
        <v>208</v>
      </c>
      <c r="C58" s="65">
        <v>150</v>
      </c>
      <c r="D58" s="65" t="s">
        <v>209</v>
      </c>
      <c r="E58" s="170">
        <f>60000/150</f>
        <v>400</v>
      </c>
      <c r="F58" s="118">
        <f>E58*C58*2</f>
        <v>120000</v>
      </c>
      <c r="G58" s="60"/>
      <c r="H58" s="119"/>
    </row>
    <row r="59" spans="1:9" s="55" customFormat="1" x14ac:dyDescent="0.35">
      <c r="A59" s="120" t="s">
        <v>153</v>
      </c>
      <c r="B59" s="121" t="s">
        <v>191</v>
      </c>
      <c r="C59" s="122">
        <v>150</v>
      </c>
      <c r="D59" s="122" t="s">
        <v>209</v>
      </c>
      <c r="E59" s="123">
        <f>30000/150</f>
        <v>200</v>
      </c>
      <c r="F59" s="124">
        <f>E59*C59*2</f>
        <v>60000</v>
      </c>
      <c r="G59" s="125"/>
      <c r="H59" s="119"/>
    </row>
    <row r="60" spans="1:9" s="55" customFormat="1" x14ac:dyDescent="0.35">
      <c r="A60" s="42" t="s">
        <v>159</v>
      </c>
      <c r="B60" s="126" t="s">
        <v>193</v>
      </c>
      <c r="C60" s="75">
        <v>150</v>
      </c>
      <c r="D60" s="75" t="s">
        <v>209</v>
      </c>
      <c r="E60" s="76">
        <f>10000/150</f>
        <v>66.666666666666671</v>
      </c>
      <c r="F60" s="127">
        <f>E60*C60*2</f>
        <v>20000</v>
      </c>
      <c r="G60" s="128"/>
      <c r="H60" s="119"/>
    </row>
    <row r="61" spans="1:9" s="55" customFormat="1" x14ac:dyDescent="0.35">
      <c r="A61" s="42" t="s">
        <v>161</v>
      </c>
      <c r="B61" s="126" t="s">
        <v>200</v>
      </c>
      <c r="C61" s="75"/>
      <c r="D61" s="75" t="s">
        <v>209</v>
      </c>
      <c r="E61" s="76">
        <v>3000</v>
      </c>
      <c r="F61" s="127">
        <f>E61*2</f>
        <v>6000</v>
      </c>
      <c r="G61" s="128"/>
      <c r="H61" s="119"/>
    </row>
    <row r="62" spans="1:9" s="55" customFormat="1" x14ac:dyDescent="0.35">
      <c r="A62" s="42" t="s">
        <v>163</v>
      </c>
      <c r="B62" s="126" t="s">
        <v>210</v>
      </c>
      <c r="C62" s="75"/>
      <c r="D62" s="75" t="s">
        <v>209</v>
      </c>
      <c r="E62" s="76">
        <v>2500</v>
      </c>
      <c r="F62" s="127">
        <f>E62*2</f>
        <v>5000</v>
      </c>
      <c r="G62" s="128"/>
      <c r="H62" s="119"/>
    </row>
    <row r="63" spans="1:9" s="55" customFormat="1" ht="14.5" thickBot="1" x14ac:dyDescent="0.4">
      <c r="A63" s="42" t="s">
        <v>165</v>
      </c>
      <c r="B63" s="126" t="s">
        <v>211</v>
      </c>
      <c r="C63" s="75">
        <v>15</v>
      </c>
      <c r="D63" s="75" t="s">
        <v>209</v>
      </c>
      <c r="E63" s="169">
        <v>600</v>
      </c>
      <c r="F63" s="127">
        <f>E63*2*C63</f>
        <v>18000</v>
      </c>
      <c r="G63" s="128"/>
      <c r="H63" s="119"/>
    </row>
    <row r="64" spans="1:9" s="55" customFormat="1" ht="15" thickTop="1" thickBot="1" x14ac:dyDescent="0.4">
      <c r="A64" s="18"/>
      <c r="B64" s="18" t="s">
        <v>212</v>
      </c>
      <c r="C64" s="18"/>
      <c r="D64" s="18"/>
      <c r="E64" s="18"/>
      <c r="F64" s="19">
        <f>SUM(F58:F63)</f>
        <v>229000</v>
      </c>
      <c r="G64" s="18"/>
      <c r="H64" s="18"/>
    </row>
    <row r="65" spans="1:10" s="55" customFormat="1" ht="14.5" thickTop="1" x14ac:dyDescent="0.35">
      <c r="A65" s="106" t="s">
        <v>213</v>
      </c>
      <c r="B65" s="89" t="s">
        <v>214</v>
      </c>
      <c r="C65" s="75"/>
      <c r="D65" s="75"/>
      <c r="E65" s="76"/>
      <c r="F65" s="76"/>
      <c r="G65" s="128"/>
      <c r="H65" s="12"/>
    </row>
    <row r="66" spans="1:10" s="55" customFormat="1" x14ac:dyDescent="0.35">
      <c r="A66" s="106" t="s">
        <v>150</v>
      </c>
      <c r="B66" s="93" t="s">
        <v>196</v>
      </c>
      <c r="C66" s="75">
        <v>25</v>
      </c>
      <c r="D66" s="75" t="s">
        <v>209</v>
      </c>
      <c r="E66" s="169">
        <f>15000/25</f>
        <v>600</v>
      </c>
      <c r="F66" s="76">
        <f>E66*C66*2</f>
        <v>30000</v>
      </c>
      <c r="G66" s="128"/>
      <c r="H66" s="129"/>
      <c r="I66" s="55">
        <v>25</v>
      </c>
    </row>
    <row r="67" spans="1:10" s="55" customFormat="1" ht="14.5" thickBot="1" x14ac:dyDescent="0.4">
      <c r="A67" s="106" t="s">
        <v>153</v>
      </c>
      <c r="B67" s="93" t="s">
        <v>193</v>
      </c>
      <c r="C67" s="75">
        <v>25</v>
      </c>
      <c r="D67" s="75" t="s">
        <v>209</v>
      </c>
      <c r="E67" s="76">
        <f>5000/25</f>
        <v>200</v>
      </c>
      <c r="F67" s="76">
        <f>E67*C67*2</f>
        <v>10000</v>
      </c>
      <c r="G67" s="128"/>
      <c r="H67" s="130"/>
    </row>
    <row r="68" spans="1:10" s="55" customFormat="1" ht="15" thickTop="1" thickBot="1" x14ac:dyDescent="0.4">
      <c r="A68" s="18"/>
      <c r="B68" s="18" t="s">
        <v>215</v>
      </c>
      <c r="C68" s="18"/>
      <c r="D68" s="18"/>
      <c r="E68" s="18"/>
      <c r="F68" s="19">
        <f>SUM(F66:F67)</f>
        <v>40000</v>
      </c>
      <c r="G68" s="18"/>
      <c r="H68" s="18"/>
    </row>
    <row r="69" spans="1:10" s="55" customFormat="1" ht="15" customHeight="1" thickTop="1" x14ac:dyDescent="0.35">
      <c r="A69" s="39" t="s">
        <v>216</v>
      </c>
      <c r="B69" s="22" t="s">
        <v>217</v>
      </c>
      <c r="C69" s="75"/>
      <c r="D69" s="75"/>
      <c r="E69" s="76"/>
      <c r="F69" s="76"/>
      <c r="G69" s="119"/>
      <c r="H69" s="129"/>
    </row>
    <row r="70" spans="1:10" s="55" customFormat="1" x14ac:dyDescent="0.35">
      <c r="A70" s="73" t="s">
        <v>159</v>
      </c>
      <c r="B70" s="131" t="s">
        <v>218</v>
      </c>
      <c r="C70" s="75">
        <v>3</v>
      </c>
      <c r="D70" s="75">
        <v>1</v>
      </c>
      <c r="E70" s="76">
        <v>3000</v>
      </c>
      <c r="F70" s="76">
        <f>E70*C70</f>
        <v>9000</v>
      </c>
      <c r="G70" s="119"/>
      <c r="H70" s="129"/>
    </row>
    <row r="71" spans="1:10" s="55" customFormat="1" ht="24" customHeight="1" x14ac:dyDescent="0.35">
      <c r="A71" s="73" t="s">
        <v>163</v>
      </c>
      <c r="B71" s="131" t="s">
        <v>219</v>
      </c>
      <c r="C71" s="75">
        <v>3</v>
      </c>
      <c r="D71" s="75"/>
      <c r="E71" s="76">
        <f>10000</f>
        <v>10000</v>
      </c>
      <c r="F71" s="76">
        <f>E71*C71</f>
        <v>30000</v>
      </c>
      <c r="G71" s="128"/>
      <c r="H71" s="129"/>
    </row>
    <row r="72" spans="1:10" s="55" customFormat="1" ht="14.5" thickBot="1" x14ac:dyDescent="0.4">
      <c r="A72" s="77"/>
      <c r="B72" s="78" t="s">
        <v>220</v>
      </c>
      <c r="C72" s="79"/>
      <c r="D72" s="80"/>
      <c r="E72" s="80"/>
      <c r="F72" s="81">
        <f>SUM(F70:F71)</f>
        <v>39000</v>
      </c>
      <c r="G72" s="82"/>
      <c r="H72" s="12"/>
    </row>
    <row r="73" spans="1:10" s="55" customFormat="1" ht="14.5" thickTop="1" x14ac:dyDescent="0.35">
      <c r="A73" s="132"/>
      <c r="B73" s="133" t="s">
        <v>221</v>
      </c>
      <c r="C73" s="134"/>
      <c r="D73" s="135"/>
      <c r="E73" s="135"/>
      <c r="F73" s="136">
        <f>F10+F18+F24+F34+F43+F52+F56+F64+F68+F72</f>
        <v>2000000</v>
      </c>
      <c r="G73" s="137"/>
      <c r="H73" s="12"/>
    </row>
    <row r="74" spans="1:10" s="55" customFormat="1" ht="16" x14ac:dyDescent="0.35">
      <c r="A74" s="138" t="s">
        <v>222</v>
      </c>
      <c r="B74" s="139" t="s">
        <v>223</v>
      </c>
      <c r="C74" s="140"/>
      <c r="D74" s="140"/>
      <c r="E74" s="141"/>
      <c r="F74" s="141">
        <f>F73*5%</f>
        <v>100000</v>
      </c>
      <c r="G74" s="142"/>
      <c r="H74" s="110"/>
    </row>
    <row r="75" spans="1:10" s="55" customFormat="1" ht="30.75" customHeight="1" thickBot="1" x14ac:dyDescent="0.4">
      <c r="A75" s="143"/>
      <c r="B75" s="144" t="s">
        <v>58</v>
      </c>
      <c r="C75" s="145"/>
      <c r="D75" s="145"/>
      <c r="E75" s="102"/>
      <c r="F75" s="102">
        <f>F74</f>
        <v>100000</v>
      </c>
      <c r="G75" s="146"/>
      <c r="H75" s="12"/>
    </row>
    <row r="76" spans="1:10" s="55" customFormat="1" ht="15" hidden="1" thickTop="1" thickBot="1" x14ac:dyDescent="0.4">
      <c r="A76" s="17"/>
      <c r="B76" s="18" t="s">
        <v>224</v>
      </c>
      <c r="C76" s="100"/>
      <c r="D76" s="101"/>
      <c r="E76" s="101"/>
      <c r="F76" s="147" t="e">
        <f>SUM(F18+F34+#REF!+F72)</f>
        <v>#REF!</v>
      </c>
      <c r="G76" s="148"/>
      <c r="H76" s="12"/>
      <c r="I76" s="149"/>
    </row>
    <row r="77" spans="1:10" s="55" customFormat="1" ht="15" thickTop="1" thickBot="1" x14ac:dyDescent="0.4">
      <c r="A77" s="5"/>
      <c r="B77" s="18" t="s">
        <v>225</v>
      </c>
      <c r="C77" s="78"/>
      <c r="D77" s="78"/>
      <c r="E77" s="78"/>
      <c r="F77" s="150">
        <f>F73+F75</f>
        <v>2100000</v>
      </c>
      <c r="G77" s="151"/>
      <c r="H77" s="12"/>
      <c r="I77" s="149"/>
    </row>
    <row r="78" spans="1:10" s="55" customFormat="1" ht="15" thickTop="1" thickBot="1" x14ac:dyDescent="0.4">
      <c r="A78" s="152" t="s">
        <v>226</v>
      </c>
      <c r="B78" s="153" t="s">
        <v>227</v>
      </c>
      <c r="C78" s="154"/>
      <c r="D78" s="155"/>
      <c r="E78" s="155"/>
      <c r="F78" s="155"/>
      <c r="G78" s="156"/>
      <c r="H78" s="110"/>
    </row>
    <row r="79" spans="1:10" s="55" customFormat="1" ht="15" thickTop="1" thickBot="1" x14ac:dyDescent="0.4">
      <c r="A79" s="17"/>
      <c r="B79" s="18" t="s">
        <v>228</v>
      </c>
      <c r="C79" s="100"/>
      <c r="D79" s="101"/>
      <c r="E79" s="101"/>
      <c r="F79" s="103">
        <f>F77+F78</f>
        <v>2100000</v>
      </c>
      <c r="G79" s="148"/>
      <c r="H79" s="168">
        <f>F79/85.34</f>
        <v>24607.452542770094</v>
      </c>
    </row>
    <row r="80" spans="1:10" ht="20.149999999999999" customHeight="1" thickTop="1" thickBot="1" x14ac:dyDescent="0.4">
      <c r="A80" s="259" t="s">
        <v>229</v>
      </c>
      <c r="B80" s="260"/>
      <c r="C80" s="260"/>
      <c r="D80" s="260"/>
      <c r="E80" s="260"/>
      <c r="F80" s="260"/>
      <c r="G80" s="261"/>
      <c r="J80" s="157">
        <f>F79/87.2</f>
        <v>24082.568807339449</v>
      </c>
    </row>
    <row r="81" spans="1:10" ht="20.149999999999999" customHeight="1" x14ac:dyDescent="0.35">
      <c r="A81" s="279" t="s">
        <v>66</v>
      </c>
      <c r="B81" s="280"/>
      <c r="C81" s="280"/>
      <c r="D81" s="280"/>
      <c r="E81" s="280"/>
      <c r="F81" s="280"/>
      <c r="G81" s="281"/>
    </row>
    <row r="82" spans="1:10" ht="20.149999999999999" customHeight="1" x14ac:dyDescent="0.35">
      <c r="A82" s="158">
        <v>1</v>
      </c>
      <c r="B82" s="282" t="s">
        <v>230</v>
      </c>
      <c r="C82" s="282"/>
      <c r="D82" s="282"/>
      <c r="E82" s="282"/>
      <c r="F82" s="282"/>
      <c r="G82" s="283"/>
    </row>
    <row r="83" spans="1:10" ht="20.149999999999999" customHeight="1" x14ac:dyDescent="0.35">
      <c r="A83" s="158">
        <v>2</v>
      </c>
      <c r="B83" s="282" t="s">
        <v>231</v>
      </c>
      <c r="C83" s="282"/>
      <c r="D83" s="282"/>
      <c r="E83" s="282"/>
      <c r="F83" s="282"/>
      <c r="G83" s="283"/>
    </row>
    <row r="84" spans="1:10" ht="39.75" customHeight="1" x14ac:dyDescent="0.35">
      <c r="A84" s="158">
        <v>3</v>
      </c>
      <c r="B84" s="282" t="s">
        <v>232</v>
      </c>
      <c r="C84" s="282"/>
      <c r="D84" s="282"/>
      <c r="E84" s="282"/>
      <c r="F84" s="282"/>
      <c r="G84" s="283"/>
      <c r="H84" s="1">
        <f>2180000-2200000</f>
        <v>-20000</v>
      </c>
    </row>
    <row r="85" spans="1:10" ht="35.25" customHeight="1" x14ac:dyDescent="0.35">
      <c r="A85" s="158">
        <v>4</v>
      </c>
      <c r="B85" s="282" t="s">
        <v>233</v>
      </c>
      <c r="C85" s="282"/>
      <c r="D85" s="282"/>
      <c r="E85" s="282"/>
      <c r="F85" s="282"/>
      <c r="G85" s="283"/>
      <c r="J85" s="1">
        <v>55000</v>
      </c>
    </row>
    <row r="86" spans="1:10" ht="29.25" customHeight="1" x14ac:dyDescent="0.35">
      <c r="A86" s="158">
        <v>5</v>
      </c>
      <c r="B86" s="282" t="s">
        <v>234</v>
      </c>
      <c r="C86" s="282"/>
      <c r="D86" s="282"/>
      <c r="E86" s="282"/>
      <c r="F86" s="282"/>
      <c r="G86" s="283"/>
      <c r="J86" s="1">
        <v>270000</v>
      </c>
    </row>
    <row r="87" spans="1:10" ht="30.75" customHeight="1" x14ac:dyDescent="0.35">
      <c r="A87" s="158">
        <v>6</v>
      </c>
      <c r="B87" s="284" t="s">
        <v>235</v>
      </c>
      <c r="C87" s="285"/>
      <c r="D87" s="285"/>
      <c r="E87" s="285"/>
      <c r="F87" s="285"/>
      <c r="G87" s="286"/>
      <c r="J87" s="1">
        <v>90000</v>
      </c>
    </row>
    <row r="88" spans="1:10" ht="25.5" customHeight="1" x14ac:dyDescent="0.35">
      <c r="A88" s="158">
        <v>7</v>
      </c>
      <c r="B88" s="287" t="s">
        <v>236</v>
      </c>
      <c r="C88" s="287"/>
      <c r="D88" s="287"/>
      <c r="E88" s="287"/>
      <c r="F88" s="287"/>
      <c r="G88" s="288"/>
      <c r="J88" s="159">
        <f>SUM(J85:J87)</f>
        <v>415000</v>
      </c>
    </row>
    <row r="89" spans="1:10" ht="33.75" customHeight="1" x14ac:dyDescent="0.35">
      <c r="A89" s="158">
        <v>8</v>
      </c>
      <c r="B89" s="287" t="s">
        <v>237</v>
      </c>
      <c r="C89" s="287"/>
      <c r="D89" s="287"/>
      <c r="E89" s="287"/>
      <c r="F89" s="287"/>
      <c r="G89" s="288"/>
    </row>
    <row r="90" spans="1:10" ht="30" customHeight="1" x14ac:dyDescent="0.35">
      <c r="A90" s="158">
        <v>9</v>
      </c>
      <c r="B90" s="287" t="s">
        <v>238</v>
      </c>
      <c r="C90" s="287"/>
      <c r="D90" s="287"/>
      <c r="E90" s="287"/>
      <c r="F90" s="287"/>
      <c r="G90" s="288"/>
    </row>
    <row r="91" spans="1:10" ht="27.75" customHeight="1" x14ac:dyDescent="0.35">
      <c r="A91" s="289"/>
      <c r="B91" s="290"/>
      <c r="C91" s="290"/>
      <c r="D91" s="290"/>
      <c r="E91" s="290"/>
      <c r="F91" s="290"/>
      <c r="G91" s="291"/>
    </row>
    <row r="92" spans="1:10" x14ac:dyDescent="0.35">
      <c r="A92" s="275" t="s">
        <v>239</v>
      </c>
      <c r="B92" s="276"/>
      <c r="C92" s="276"/>
      <c r="D92" s="277" t="s">
        <v>67</v>
      </c>
      <c r="E92" s="277"/>
      <c r="F92" s="277"/>
      <c r="G92" s="278"/>
    </row>
    <row r="93" spans="1:10" ht="39.9" customHeight="1" x14ac:dyDescent="0.3">
      <c r="A93" s="275" t="s">
        <v>68</v>
      </c>
      <c r="B93" s="276"/>
      <c r="C93" s="276"/>
      <c r="D93" s="292" t="s">
        <v>68</v>
      </c>
      <c r="E93" s="292"/>
      <c r="F93" s="292"/>
      <c r="G93" s="293"/>
    </row>
    <row r="94" spans="1:10" ht="39.9" customHeight="1" x14ac:dyDescent="0.3">
      <c r="A94" s="275" t="s">
        <v>69</v>
      </c>
      <c r="B94" s="276"/>
      <c r="C94" s="276"/>
      <c r="D94" s="292" t="s">
        <v>70</v>
      </c>
      <c r="E94" s="292"/>
      <c r="F94" s="292"/>
      <c r="G94" s="293"/>
    </row>
    <row r="95" spans="1:10" ht="39.9" customHeight="1" x14ac:dyDescent="0.3">
      <c r="A95" s="275" t="s">
        <v>240</v>
      </c>
      <c r="B95" s="276"/>
      <c r="C95" s="276"/>
      <c r="D95" s="292" t="s">
        <v>71</v>
      </c>
      <c r="E95" s="292"/>
      <c r="F95" s="292"/>
      <c r="G95" s="293"/>
    </row>
    <row r="96" spans="1:10" ht="39.9" customHeight="1" x14ac:dyDescent="0.3">
      <c r="A96" s="275" t="s">
        <v>72</v>
      </c>
      <c r="B96" s="276"/>
      <c r="C96" s="276"/>
      <c r="D96" s="292" t="s">
        <v>72</v>
      </c>
      <c r="E96" s="292"/>
      <c r="F96" s="292"/>
      <c r="G96" s="293"/>
    </row>
    <row r="97" spans="1:7" ht="20.149999999999999" customHeight="1" thickBot="1" x14ac:dyDescent="0.4">
      <c r="A97" s="294"/>
      <c r="B97" s="295"/>
      <c r="C97" s="295"/>
      <c r="D97" s="295"/>
      <c r="E97" s="295"/>
      <c r="F97" s="295"/>
      <c r="G97" s="296"/>
    </row>
    <row r="98" spans="1:7" ht="18.75" customHeight="1" x14ac:dyDescent="0.35">
      <c r="A98" s="297"/>
      <c r="B98" s="298"/>
      <c r="C98" s="298"/>
      <c r="D98" s="298"/>
      <c r="E98" s="298"/>
      <c r="F98" s="298"/>
      <c r="G98" s="298"/>
    </row>
    <row r="99" spans="1:7" ht="21" customHeight="1" x14ac:dyDescent="0.35">
      <c r="G99" s="161"/>
    </row>
    <row r="100" spans="1:7" ht="23.25" customHeight="1" x14ac:dyDescent="0.35">
      <c r="G100" s="161"/>
    </row>
    <row r="101" spans="1:7" ht="34.5" customHeight="1" x14ac:dyDescent="0.35">
      <c r="G101" s="161"/>
    </row>
    <row r="102" spans="1:7" ht="25.5" customHeight="1" x14ac:dyDescent="0.35">
      <c r="G102" s="161"/>
    </row>
    <row r="103" spans="1:7" ht="20.149999999999999" customHeight="1" x14ac:dyDescent="0.35">
      <c r="G103" s="161"/>
    </row>
    <row r="104" spans="1:7" ht="20.149999999999999" customHeight="1" x14ac:dyDescent="0.35"/>
    <row r="105" spans="1:7" ht="20.149999999999999" customHeight="1" x14ac:dyDescent="0.35"/>
    <row r="106" spans="1:7" ht="20.149999999999999" customHeight="1" x14ac:dyDescent="0.35"/>
    <row r="107" spans="1:7" ht="20.149999999999999" customHeight="1" x14ac:dyDescent="0.35"/>
    <row r="108" spans="1:7" ht="20.149999999999999" customHeight="1" x14ac:dyDescent="0.35"/>
    <row r="109" spans="1:7" ht="20.149999999999999" customHeight="1" x14ac:dyDescent="0.35"/>
    <row r="110" spans="1:7" ht="20.149999999999999" customHeight="1" x14ac:dyDescent="0.35"/>
  </sheetData>
  <mergeCells count="29">
    <mergeCell ref="A96:C96"/>
    <mergeCell ref="D96:G96"/>
    <mergeCell ref="A97:G97"/>
    <mergeCell ref="A98:G98"/>
    <mergeCell ref="A93:C93"/>
    <mergeCell ref="D93:G93"/>
    <mergeCell ref="A94:C94"/>
    <mergeCell ref="D94:G94"/>
    <mergeCell ref="A95:C95"/>
    <mergeCell ref="D95:G95"/>
    <mergeCell ref="A92:C92"/>
    <mergeCell ref="D92:G92"/>
    <mergeCell ref="A81:G81"/>
    <mergeCell ref="B82:G82"/>
    <mergeCell ref="B83:G83"/>
    <mergeCell ref="B84:G84"/>
    <mergeCell ref="B85:G85"/>
    <mergeCell ref="B86:G86"/>
    <mergeCell ref="B87:G87"/>
    <mergeCell ref="B88:G88"/>
    <mergeCell ref="B89:G89"/>
    <mergeCell ref="B90:G90"/>
    <mergeCell ref="A91:G91"/>
    <mergeCell ref="A80:G80"/>
    <mergeCell ref="A1:G1"/>
    <mergeCell ref="A2:F2"/>
    <mergeCell ref="A3:F3"/>
    <mergeCell ref="A4:G4"/>
    <mergeCell ref="B5:G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cd273273-2d29-47ce-b53b-3ecfd61fda9e" xsi:nil="true"/>
    <lcf76f155ced4ddcb4097134ff3c332f xmlns="cf217452-244c-46eb-9f4c-99f380b0c60c">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AB867F123546C4296AB31DA290F128A" ma:contentTypeVersion="18" ma:contentTypeDescription="Create a new document." ma:contentTypeScope="" ma:versionID="fd736b4533690ba66712477ba5b486e4">
  <xsd:schema xmlns:xsd="http://www.w3.org/2001/XMLSchema" xmlns:xs="http://www.w3.org/2001/XMLSchema" xmlns:p="http://schemas.microsoft.com/office/2006/metadata/properties" xmlns:ns2="cf217452-244c-46eb-9f4c-99f380b0c60c" xmlns:ns3="cd273273-2d29-47ce-b53b-3ecfd61fda9e" targetNamespace="http://schemas.microsoft.com/office/2006/metadata/properties" ma:root="true" ma:fieldsID="704d7237e47e9c8fa25f119494eb18e8" ns2:_="" ns3:_="">
    <xsd:import namespace="cf217452-244c-46eb-9f4c-99f380b0c60c"/>
    <xsd:import namespace="cd273273-2d29-47ce-b53b-3ecfd61fda9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f217452-244c-46eb-9f4c-99f380b0c60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aa4eac88-8ae6-4a96-90c7-97bc93c844e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d273273-2d29-47ce-b53b-3ecfd61fda9e"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c911c869-e115-4d23-9c2a-23d4409354f3}" ma:internalName="TaxCatchAll" ma:showField="CatchAllData" ma:web="cd273273-2d29-47ce-b53b-3ecfd61fda9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591EDBD-D0F1-4096-BCAF-FCF21C8EF8B2}">
  <ds:schemaRefs>
    <ds:schemaRef ds:uri="http://schemas.microsoft.com/sharepoint/v3/contenttype/forms"/>
  </ds:schemaRefs>
</ds:datastoreItem>
</file>

<file path=customXml/itemProps2.xml><?xml version="1.0" encoding="utf-8"?>
<ds:datastoreItem xmlns:ds="http://schemas.openxmlformats.org/officeDocument/2006/customXml" ds:itemID="{13A7F0A6-7561-4E79-8DB5-A92E71464CEA}">
  <ds:schemaRefs>
    <ds:schemaRef ds:uri="http://schemas.microsoft.com/office/2006/metadata/properties"/>
    <ds:schemaRef ds:uri="http://schemas.microsoft.com/office/infopath/2007/PartnerControls"/>
    <ds:schemaRef ds:uri="bf8d2c85-dbb3-489f-9ca8-17c9e494d297"/>
    <ds:schemaRef ds:uri="31c4dabc-aacc-4e71-ae64-12f8e4472132"/>
    <ds:schemaRef ds:uri="cd273273-2d29-47ce-b53b-3ecfd61fda9e"/>
    <ds:schemaRef ds:uri="cf217452-244c-46eb-9f4c-99f380b0c60c"/>
  </ds:schemaRefs>
</ds:datastoreItem>
</file>

<file path=customXml/itemProps3.xml><?xml version="1.0" encoding="utf-8"?>
<ds:datastoreItem xmlns:ds="http://schemas.openxmlformats.org/officeDocument/2006/customXml" ds:itemID="{C4251C9C-C5D0-42F7-9309-FAD5001C8F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f217452-244c-46eb-9f4c-99f380b0c60c"/>
    <ds:schemaRef ds:uri="cd273273-2d29-47ce-b53b-3ecfd61fda9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Budget Template</vt:lpstr>
      <vt:lpstr>Timeline </vt:lpstr>
      <vt:lpstr>WHO Standard budget categories</vt:lpstr>
      <vt:lpstr>Original Budget</vt:lpstr>
      <vt:lpstr>'WHO Standard budget categories'!Print_Area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Manuama EO</dc:creator>
  <cp:keywords/>
  <dc:description/>
  <cp:lastModifiedBy>MANSOER, Marini</cp:lastModifiedBy>
  <cp:revision/>
  <dcterms:created xsi:type="dcterms:W3CDTF">2025-05-23T01:49:37Z</dcterms:created>
  <dcterms:modified xsi:type="dcterms:W3CDTF">2026-08-20T03:43:03Z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0x0101006AB867F123546C4296AB31DA290F128A</vt:lpwstr>
  </property>
  <property fmtid="{D5CDD505-2E9C-101B-9397-08002B2CF9AE}" pid="3" name="TaxKeyword">
    <vt:lpwstr/>
  </property>
  <property fmtid="{D5CDD505-2E9C-101B-9397-08002B2CF9AE}" pid="4" name="MediaServiceImageTags">
    <vt:lpwstr/>
  </property>
</Properties>
</file>