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worldhealthorg.sharepoint.com/sites/INOProcurementFolder/Shared Documents/General/Requisition Folder/2026/013-2026_HRH_Migration Management/2. Tender publication/"/>
    </mc:Choice>
  </mc:AlternateContent>
  <xr:revisionPtr revIDLastSave="25" documentId="8_{FE76CC9C-47FD-47B5-9807-2AB350D5BA36}" xr6:coauthVersionLast="47" xr6:coauthVersionMax="47" xr10:uidLastSave="{4FE102F8-61A8-40C2-8C3E-42543C59CD48}"/>
  <bookViews>
    <workbookView xWindow="-120" yWindow="-120" windowWidth="29040" windowHeight="15720" activeTab="2" xr2:uid="{0A44CFAE-F94D-4C09-B4BA-72BE195496FA}"/>
  </bookViews>
  <sheets>
    <sheet name="Budget" sheetId="3" r:id="rId1"/>
    <sheet name="SBU" sheetId="4" r:id="rId2"/>
    <sheet name="Air Ticket" sheetId="5" r:id="rId3"/>
    <sheet name="Resource Person Fee" sheetId="6" r:id="rId4"/>
    <sheet name="Original Budget"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4" l="1"/>
  <c r="O44" i="4"/>
  <c r="N44" i="4"/>
  <c r="L44" i="4"/>
  <c r="K44" i="4"/>
  <c r="J44" i="4"/>
  <c r="I44" i="4"/>
  <c r="H44" i="4"/>
  <c r="G44" i="4"/>
  <c r="E44" i="4"/>
  <c r="D44" i="4"/>
  <c r="P43" i="4"/>
  <c r="M43" i="4"/>
  <c r="F43" i="4"/>
  <c r="P42" i="4"/>
  <c r="M42" i="4"/>
  <c r="M44" i="4" s="1"/>
  <c r="F42" i="4"/>
  <c r="P41" i="4"/>
  <c r="F41" i="4"/>
  <c r="P40" i="4"/>
  <c r="F40" i="4"/>
  <c r="P39" i="4"/>
  <c r="F39" i="4"/>
  <c r="P38" i="4"/>
  <c r="P37" i="4"/>
  <c r="P36" i="4"/>
  <c r="F36" i="4"/>
  <c r="F44" i="4" s="1"/>
  <c r="P35" i="4"/>
  <c r="P34" i="4"/>
  <c r="P33" i="4"/>
  <c r="P32" i="4"/>
  <c r="F32" i="4"/>
  <c r="P31" i="4"/>
  <c r="P30" i="4"/>
  <c r="P29" i="4"/>
  <c r="P28" i="4"/>
  <c r="P27" i="4"/>
  <c r="P26" i="4"/>
  <c r="P25" i="4"/>
  <c r="P24" i="4"/>
  <c r="P23" i="4"/>
  <c r="P22" i="4"/>
  <c r="P21" i="4"/>
  <c r="P20" i="4"/>
  <c r="P19" i="4"/>
  <c r="P18" i="4"/>
  <c r="P17" i="4"/>
  <c r="P16" i="4"/>
  <c r="P15" i="4"/>
  <c r="P14" i="4"/>
  <c r="P13" i="4"/>
  <c r="P12" i="4"/>
  <c r="P11" i="4"/>
  <c r="P10" i="4"/>
  <c r="P9" i="4"/>
  <c r="P8" i="4"/>
  <c r="P7" i="4"/>
  <c r="P6" i="4"/>
  <c r="F48" i="2"/>
  <c r="F52" i="2" s="1"/>
  <c r="E46" i="2"/>
  <c r="E47" i="2"/>
  <c r="E48" i="2"/>
  <c r="E66" i="2"/>
  <c r="E38" i="2"/>
  <c r="E39" i="2"/>
  <c r="E41" i="2"/>
  <c r="F41" i="2" s="1"/>
  <c r="J88" i="2"/>
  <c r="H84" i="2"/>
  <c r="E71" i="2"/>
  <c r="F71" i="2" s="1"/>
  <c r="F70" i="2"/>
  <c r="E67" i="2"/>
  <c r="F67" i="2" s="1"/>
  <c r="F66" i="2"/>
  <c r="F63" i="2"/>
  <c r="F62" i="2"/>
  <c r="F61" i="2"/>
  <c r="E60" i="2"/>
  <c r="F60" i="2" s="1"/>
  <c r="E59" i="2"/>
  <c r="F59" i="2" s="1"/>
  <c r="E58" i="2"/>
  <c r="F58" i="2" s="1"/>
  <c r="E55" i="2"/>
  <c r="F55" i="2" s="1"/>
  <c r="E54" i="2"/>
  <c r="F54" i="2" s="1"/>
  <c r="F51" i="2"/>
  <c r="F50" i="2"/>
  <c r="F49" i="2"/>
  <c r="F47" i="2"/>
  <c r="F46" i="2"/>
  <c r="F42" i="2"/>
  <c r="F40" i="2"/>
  <c r="F39" i="2"/>
  <c r="F38" i="2"/>
  <c r="I37" i="2"/>
  <c r="F37" i="2"/>
  <c r="F33" i="2"/>
  <c r="F32" i="2"/>
  <c r="F31" i="2"/>
  <c r="F30" i="2"/>
  <c r="F29" i="2"/>
  <c r="F28" i="2"/>
  <c r="F27" i="2"/>
  <c r="F26" i="2"/>
  <c r="F34" i="2" s="1"/>
  <c r="F23" i="2"/>
  <c r="F24" i="2" s="1"/>
  <c r="F22" i="2"/>
  <c r="E22" i="2"/>
  <c r="F21" i="2"/>
  <c r="F20" i="2"/>
  <c r="F17" i="2"/>
  <c r="F16" i="2"/>
  <c r="F15" i="2"/>
  <c r="F18" i="2" s="1"/>
  <c r="F14" i="2"/>
  <c r="F13" i="2"/>
  <c r="F12" i="2"/>
  <c r="F9" i="2"/>
  <c r="F8" i="2"/>
  <c r="F10" i="2" s="1"/>
  <c r="F56" i="2" l="1"/>
  <c r="F68" i="2"/>
  <c r="F43" i="2"/>
  <c r="F64" i="2"/>
  <c r="F72" i="2"/>
  <c r="F76" i="2" s="1"/>
  <c r="F73" i="2" l="1"/>
  <c r="F74" i="2" s="1"/>
  <c r="F75" i="2" s="1"/>
  <c r="F77" i="2" s="1"/>
  <c r="F79" i="2" s="1"/>
  <c r="J80" i="2" l="1"/>
  <c r="H79" i="2"/>
</calcChain>
</file>

<file path=xl/sharedStrings.xml><?xml version="1.0" encoding="utf-8"?>
<sst xmlns="http://schemas.openxmlformats.org/spreadsheetml/2006/main" count="514" uniqueCount="310">
  <si>
    <t>Agreement for Performance of Work (APW)
BUDGET SHEET</t>
  </si>
  <si>
    <t>Activity:</t>
  </si>
  <si>
    <t>S. No.</t>
  </si>
  <si>
    <t>Particulars</t>
  </si>
  <si>
    <t>No. of Units/Person</t>
  </si>
  <si>
    <t>No. of
Months/days/hour/times</t>
  </si>
  <si>
    <t>No. of
Months/days/times</t>
  </si>
  <si>
    <t>Volume /Frequency</t>
  </si>
  <si>
    <t>Unit Cost (IDR)</t>
  </si>
  <si>
    <t>Total Cost (IDR)</t>
  </si>
  <si>
    <t>Professional Fee</t>
  </si>
  <si>
    <t xml:space="preserve">Team Leader </t>
  </si>
  <si>
    <t>Team Member – Expert on HRH Migration for Indonesian Health Workers</t>
  </si>
  <si>
    <t xml:space="preserve">Team Member – Expert on HRH Migration for Foreign Health Workforce </t>
  </si>
  <si>
    <t xml:space="preserve">Administration and Finance Staff </t>
  </si>
  <si>
    <t>Total</t>
  </si>
  <si>
    <t>A</t>
  </si>
  <si>
    <t>Sub-total (A)</t>
  </si>
  <si>
    <t>B</t>
  </si>
  <si>
    <t>Consumption</t>
  </si>
  <si>
    <t>Honorarium</t>
  </si>
  <si>
    <t>- Resource person (online)</t>
  </si>
  <si>
    <t>- Moderator (online)</t>
  </si>
  <si>
    <t>- Resource person (BBPK)</t>
  </si>
  <si>
    <t>- Moderator (BBPK)</t>
  </si>
  <si>
    <t>Travel costs resources</t>
  </si>
  <si>
    <t>- Transport</t>
  </si>
  <si>
    <t>Travel Costs (BBPK Jakarta)</t>
  </si>
  <si>
    <t>Sub-total (B)</t>
  </si>
  <si>
    <t>C</t>
  </si>
  <si>
    <t>Sub-total (C)</t>
  </si>
  <si>
    <t>D</t>
  </si>
  <si>
    <t>Sub-total (D)</t>
  </si>
  <si>
    <t>E</t>
  </si>
  <si>
    <t>Sub-total (E)</t>
  </si>
  <si>
    <t>F</t>
  </si>
  <si>
    <t>Sub-total (F)</t>
  </si>
  <si>
    <t>G</t>
  </si>
  <si>
    <t>Sub-total (G)</t>
  </si>
  <si>
    <t>H</t>
  </si>
  <si>
    <t>Sub-total (H)</t>
  </si>
  <si>
    <t>I</t>
  </si>
  <si>
    <t>J</t>
  </si>
  <si>
    <t>Sub-total (J)</t>
  </si>
  <si>
    <t>K</t>
  </si>
  <si>
    <t>L</t>
  </si>
  <si>
    <t>Grand Total</t>
  </si>
  <si>
    <t>Category Budget Expenditure</t>
  </si>
  <si>
    <t>Code</t>
  </si>
  <si>
    <t>Details</t>
  </si>
  <si>
    <t>Amount (IDR)</t>
  </si>
  <si>
    <t>USD</t>
  </si>
  <si>
    <t>Per diem</t>
  </si>
  <si>
    <t>Hotel Accomodation</t>
  </si>
  <si>
    <t>Transportation Allowance</t>
  </si>
  <si>
    <t>Hospitality/Catering</t>
  </si>
  <si>
    <t>Consultant-local/Resource Person Fee</t>
  </si>
  <si>
    <t>Supplies and Consumables</t>
  </si>
  <si>
    <t>Notes:</t>
  </si>
  <si>
    <t>All expenses to be claimed as per actuals within the approved budget.</t>
  </si>
  <si>
    <t>Any deviation exceeding the approved budget requires prior approval from WHO. Should it be necessary, a revised budget proposal reflecting the reallocation of unused funds must be submitted and approved by WHO prior to the activity.</t>
  </si>
  <si>
    <t>WHO prior approval must be obtained in writing when the amount to be transferred between expenditure categories exceeds 10%, or when a revised budget proposal is required to reflect the reallocation of unused funds between budget heads.</t>
  </si>
  <si>
    <t>In cases where there is a change in location or the emergence of a new sub-activity that remains within the approved TOR, a budget revision proposal should also be submitted for WHO approval in order for the related expenses to be claimed.</t>
  </si>
  <si>
    <t>Any adjustment or revision to the budget can only be proposed and approved within the contract duration.</t>
  </si>
  <si>
    <t>Supporting financial documents, including invoices, travel tickets, boarding passes, receipts, delivery challans, etc., must be retained and made available for inspection by WHO and/or its authorized representatives upon request. WHO will conduct a post-facto review upon completion of the activity and will retain the financial report for record purposes.</t>
  </si>
  <si>
    <t>Unspent balances, if any, should be refunded to WHO upon the completion of final report and financial reconciliation. Bank account details will be shared on request.</t>
  </si>
  <si>
    <t>For WHO Indonesia Country Office</t>
  </si>
  <si>
    <t>For Contractual Partner:</t>
  </si>
  <si>
    <t>Signature: _________________________________________</t>
  </si>
  <si>
    <t>Signature: ____________________________________________</t>
  </si>
  <si>
    <t>Name: ____________________________________________</t>
  </si>
  <si>
    <t>Name: _______________________________________________</t>
  </si>
  <si>
    <t>Title: _____________________________________________</t>
  </si>
  <si>
    <t>Title: ________________________________________________</t>
  </si>
  <si>
    <t>Date: _____________________________________________</t>
  </si>
  <si>
    <t>Date: ________________________________________________</t>
  </si>
  <si>
    <t>Requesting you to kindly provide exact number of participants/ meetings and the amount per head. Please find below the highlighted in yellow and text in red for your review and revision</t>
  </si>
  <si>
    <t xml:space="preserve">Activity: </t>
  </si>
  <si>
    <t>Multi-site study for the contextual adaptation and reliability testing of the Community Planning Questionnaire: a population level tool for the initial planning of residential and daytime support requirements in the community of persons currently living in mental health facilities</t>
  </si>
  <si>
    <t>No. of Units</t>
  </si>
  <si>
    <t>No. of
Days</t>
  </si>
  <si>
    <t>Rate
(INR)</t>
  </si>
  <si>
    <t>Approved Amount
(INR)</t>
  </si>
  <si>
    <t>Actual Expenditure (INR)*</t>
  </si>
  <si>
    <t>Remarks</t>
  </si>
  <si>
    <t>Personnel Cost</t>
  </si>
  <si>
    <t>i)</t>
  </si>
  <si>
    <t>Research Associates ( Non medical)</t>
  </si>
  <si>
    <t>10 months</t>
  </si>
  <si>
    <t>ii)</t>
  </si>
  <si>
    <t>Data Entry Operator</t>
  </si>
  <si>
    <t>8 months</t>
  </si>
  <si>
    <t>Supplies and Equipment</t>
  </si>
  <si>
    <t>Cost of Laptop</t>
  </si>
  <si>
    <t>Cost of Tablet</t>
  </si>
  <si>
    <t>iii)</t>
  </si>
  <si>
    <t>AV Equipment Audio recorder</t>
  </si>
  <si>
    <t>iv)</t>
  </si>
  <si>
    <t>Multi functionality Printer</t>
  </si>
  <si>
    <t>v)</t>
  </si>
  <si>
    <t>Digital storage device/ Cloud storage</t>
  </si>
  <si>
    <t>vi)</t>
  </si>
  <si>
    <t>Projector</t>
  </si>
  <si>
    <t>Programmes and Report Writing</t>
  </si>
  <si>
    <t>Translation/ backtranslation and contextual adaptation of scale</t>
  </si>
  <si>
    <t>Translation of report to Hindi</t>
  </si>
  <si>
    <t>Printing of copies of CPQ with manual ( Hindi and English version 30 each)</t>
  </si>
  <si>
    <t>Poster</t>
  </si>
  <si>
    <r>
      <rPr>
        <b/>
        <vertAlign val="superscript"/>
        <sz val="11"/>
        <rFont val="Arial"/>
        <family val="2"/>
      </rPr>
      <t>$</t>
    </r>
    <r>
      <rPr>
        <b/>
        <sz val="11"/>
        <rFont val="Arial"/>
        <family val="2"/>
      </rPr>
      <t xml:space="preserve">Travel &amp; Accomodation </t>
    </r>
  </si>
  <si>
    <t>Travel @3000 for resource person ( Training workshop)</t>
  </si>
  <si>
    <t>1 training workshops</t>
  </si>
  <si>
    <t>Travel @600 per resource person (CPQ workshop)</t>
  </si>
  <si>
    <t>2 workshop</t>
  </si>
  <si>
    <t>Travel for resource person ( CEG Meetings)</t>
  </si>
  <si>
    <t>Local travel by project staff</t>
  </si>
  <si>
    <t>10 hours</t>
  </si>
  <si>
    <t>Travel to study site</t>
  </si>
  <si>
    <t>5 hours</t>
  </si>
  <si>
    <t>Travel of resource person ( Dissemination in external conference)</t>
  </si>
  <si>
    <t>vii)</t>
  </si>
  <si>
    <t>Accomodation for resource person ( Dissemination in external conference)</t>
  </si>
  <si>
    <t>viii)</t>
  </si>
  <si>
    <t>Local travel for resource person ( Dissemination in external conference)</t>
  </si>
  <si>
    <t>Training/capacity building workshops</t>
  </si>
  <si>
    <t>Training Workshops</t>
  </si>
  <si>
    <t>Venue arrangement</t>
  </si>
  <si>
    <t xml:space="preserve">Food &amp; Refreshments </t>
  </si>
  <si>
    <t xml:space="preserve">Training material </t>
  </si>
  <si>
    <t>Banner</t>
  </si>
  <si>
    <t xml:space="preserve">Stationery </t>
  </si>
  <si>
    <t>Honorarium and memento</t>
  </si>
  <si>
    <t>Capacity Building Workshop</t>
  </si>
  <si>
    <t>Food &amp; Refreshments</t>
  </si>
  <si>
    <t>2 capacity building workshops</t>
  </si>
  <si>
    <t>Training material ( kit, material, CPQ manual)</t>
  </si>
  <si>
    <t>Resource person ( including memento, certification, felicitation)</t>
  </si>
  <si>
    <t>Venue arrangements</t>
  </si>
  <si>
    <t>FGD Session</t>
  </si>
  <si>
    <t>Food &amp; Refreshments for FGD Session</t>
  </si>
  <si>
    <t>3 FGD sessions</t>
  </si>
  <si>
    <t>CPQ Workshop</t>
  </si>
  <si>
    <t>Food &amp; Water</t>
  </si>
  <si>
    <t>2 sessions</t>
  </si>
  <si>
    <t>Banners</t>
  </si>
  <si>
    <t>Resource person ( including memento, felicitation to speakers and dignitaries including travel)</t>
  </si>
  <si>
    <t>CEG Workshop</t>
  </si>
  <si>
    <t>Sub Total (I)</t>
  </si>
  <si>
    <t>Dissemination workshop</t>
  </si>
  <si>
    <t>Food for 3 resource persons</t>
  </si>
  <si>
    <t>Registration</t>
  </si>
  <si>
    <t>Total Cost (A+B+C+D+E+F+G+H+I+J))</t>
  </si>
  <si>
    <r>
      <rPr>
        <b/>
        <vertAlign val="superscript"/>
        <sz val="11"/>
        <rFont val="Arial"/>
        <family val="2"/>
      </rPr>
      <t>#</t>
    </r>
    <r>
      <rPr>
        <b/>
        <sz val="11"/>
        <rFont val="Arial"/>
        <family val="2"/>
      </rPr>
      <t>Overhead Charges ( 10%)</t>
    </r>
  </si>
  <si>
    <t>Total Cost (A+B+C+D))</t>
  </si>
  <si>
    <t>Total Cost ( A+B+C+D+E)</t>
  </si>
  <si>
    <t>Contingency (F)</t>
  </si>
  <si>
    <t>Grand Total (A+B+C+D+E+F+G+H+I+J+K+L)</t>
  </si>
  <si>
    <t>(Indian Rupees )</t>
  </si>
  <si>
    <t>List of the participants will be provided by WHO.</t>
  </si>
  <si>
    <r>
      <rPr>
        <b/>
        <sz val="11"/>
        <rFont val="Arial"/>
        <family val="2"/>
      </rPr>
      <t>*</t>
    </r>
    <r>
      <rPr>
        <sz val="11"/>
        <rFont val="Arial"/>
        <family val="2"/>
      </rPr>
      <t>All expenses to be claimed as per actuals within the approved budget.</t>
    </r>
  </si>
  <si>
    <r>
      <rPr>
        <b/>
        <vertAlign val="superscript"/>
        <sz val="11"/>
        <rFont val="Arial"/>
        <family val="2"/>
      </rPr>
      <t>$</t>
    </r>
    <r>
      <rPr>
        <sz val="11"/>
        <rFont val="Arial"/>
        <family val="2"/>
      </rPr>
      <t xml:space="preserve">Travel expenses for travel by the most direct economy class and economical route to be reimbursed on actual basis. Details of travel, accommodation and per diem related expenditures to be provided in the attached travel template (Annex 3). </t>
    </r>
  </si>
  <si>
    <r>
      <rPr>
        <b/>
        <vertAlign val="superscript"/>
        <sz val="11"/>
        <rFont val="Arial"/>
        <family val="2"/>
      </rPr>
      <t>&amp;</t>
    </r>
    <r>
      <rPr>
        <sz val="11"/>
        <rFont val="Arial"/>
        <family val="2"/>
      </rPr>
      <t>Any expenditure to be incurred under this head should have WHO's prior approval. While claiming expenditure under 'Contingency', detailed item-wise expenses incurred should be provided in the final Statement of Expenditure (SoE).</t>
    </r>
  </si>
  <si>
    <t>For venue outside Delhi, all efforts should be made for local procurement of items to avoid transportation or excess baggage charges.</t>
  </si>
  <si>
    <r>
      <rPr>
        <vertAlign val="superscript"/>
        <sz val="11"/>
        <rFont val="Arial"/>
        <family val="2"/>
      </rPr>
      <t>#</t>
    </r>
    <r>
      <rPr>
        <sz val="11"/>
        <rFont val="Arial"/>
        <family val="2"/>
      </rPr>
      <t xml:space="preserve"> Overhead costs to be charged @ 10% of actual total expenditure incurred.</t>
    </r>
  </si>
  <si>
    <t>WHO prior approval must be obtained in writing when the amount to be transferred between expenditure categories exceeds 10%.</t>
  </si>
  <si>
    <t>Supporting financial documents including invoices, travel tickets, boarding passes, receipts, delivery challans, etc. must be retained for a period of at least five years from the end date of the activity and be made available for inspection by WHO and/or it’s authorized representatives, upon request.</t>
  </si>
  <si>
    <t>Unspent balances, if any, should be refunded to WHO immediately. Bank account details will be shared on request.</t>
  </si>
  <si>
    <t>For WHO India Country Office</t>
  </si>
  <si>
    <t>Title: ____________________________________________</t>
  </si>
  <si>
    <t xml:space="preserve">Meetings - Migration Management System for Indonesian Diaspora Health Workforce  </t>
  </si>
  <si>
    <t xml:space="preserve">Meetings - Migration Management System for Foreign Health Workforce  </t>
  </si>
  <si>
    <t>Management Fee 5%</t>
  </si>
  <si>
    <t>please fill in institution/company's name</t>
  </si>
  <si>
    <t>Policy Dialogue</t>
  </si>
  <si>
    <t xml:space="preserve"> Total (A+B+C+D)</t>
  </si>
  <si>
    <t>Developer on HRH Migration for Indonesian Health Workers</t>
  </si>
  <si>
    <t>Developer on HRH Migration for Foreign Health Workforce</t>
  </si>
  <si>
    <t>- Daily Allowance</t>
  </si>
  <si>
    <t>- Hotel</t>
  </si>
  <si>
    <t>Appendix 2. Proposed Budget Template</t>
  </si>
  <si>
    <t>Name of Activity</t>
  </si>
  <si>
    <t>Development of Standardized Guidelines and Information System for Health Workforce Migration Management</t>
  </si>
  <si>
    <t>Name of Company/Institution</t>
  </si>
  <si>
    <t>REKAP SBU 2016</t>
  </si>
  <si>
    <t>Based on PMK No. 49 year 2023</t>
  </si>
  <si>
    <t>NO</t>
  </si>
  <si>
    <t>PROV</t>
  </si>
  <si>
    <t>CAPITAL</t>
  </si>
  <si>
    <t>Daily Allowance</t>
  </si>
  <si>
    <t>Daily Allowance (the same city) for more than 8 hours (incl travel)</t>
  </si>
  <si>
    <t>HOTEL</t>
  </si>
  <si>
    <t>SEWA KENDARAAN (RODA 4)</t>
  </si>
  <si>
    <t xml:space="preserve">Airport TAXI </t>
  </si>
  <si>
    <t>Meeting Package</t>
  </si>
  <si>
    <t>KONSUMSI RAPAT</t>
  </si>
  <si>
    <t xml:space="preserve">Total </t>
  </si>
  <si>
    <t>PEJABAT ES.IV/ GOL. III</t>
  </si>
  <si>
    <t xml:space="preserve">FULLBOARD </t>
  </si>
  <si>
    <t xml:space="preserve">FULLDAY/ HALFDAY </t>
  </si>
  <si>
    <t>HALFDAY</t>
  </si>
  <si>
    <t>FULLDAY</t>
  </si>
  <si>
    <t>FULLBOARD</t>
  </si>
  <si>
    <t>MEALS</t>
  </si>
  <si>
    <t>SNACK</t>
  </si>
  <si>
    <t>Meals &amp; Refreshment</t>
  </si>
  <si>
    <t>ACEH</t>
  </si>
  <si>
    <t>Banda Aceh</t>
  </si>
  <si>
    <t>SUMUT</t>
  </si>
  <si>
    <t>Medan</t>
  </si>
  <si>
    <t>RIAU</t>
  </si>
  <si>
    <t>Pekanbaru</t>
  </si>
  <si>
    <t>KEPRI</t>
  </si>
  <si>
    <t>Tj. Pinang</t>
  </si>
  <si>
    <t>JAMBI</t>
  </si>
  <si>
    <t>Jambi</t>
  </si>
  <si>
    <t>SUMBAR</t>
  </si>
  <si>
    <t>Padang</t>
  </si>
  <si>
    <t>SUMSEL</t>
  </si>
  <si>
    <t>Palembang</t>
  </si>
  <si>
    <t>LAMPUNG</t>
  </si>
  <si>
    <t>Bdr. Lampung</t>
  </si>
  <si>
    <t>BENGKULU</t>
  </si>
  <si>
    <t>Bengkulu</t>
  </si>
  <si>
    <t>BABEL</t>
  </si>
  <si>
    <t>Pangkal Pinang</t>
  </si>
  <si>
    <t>BANTEN</t>
  </si>
  <si>
    <t>Serang</t>
  </si>
  <si>
    <t xml:space="preserve">JABAR </t>
  </si>
  <si>
    <t>Bandung</t>
  </si>
  <si>
    <t>DKI JAKARTA</t>
  </si>
  <si>
    <t>Jakarta</t>
  </si>
  <si>
    <t xml:space="preserve">JATENG </t>
  </si>
  <si>
    <t>Semarang</t>
  </si>
  <si>
    <t>DIY</t>
  </si>
  <si>
    <t>Yogyakarta</t>
  </si>
  <si>
    <t>JATIM</t>
  </si>
  <si>
    <t>Surabaya</t>
  </si>
  <si>
    <t>BALI</t>
  </si>
  <si>
    <t>Denpasar</t>
  </si>
  <si>
    <t>NTB</t>
  </si>
  <si>
    <t>Mataram</t>
  </si>
  <si>
    <t>NTT</t>
  </si>
  <si>
    <t>Kupang</t>
  </si>
  <si>
    <t>KALBAR</t>
  </si>
  <si>
    <t>Pontianak</t>
  </si>
  <si>
    <t>KALTENG</t>
  </si>
  <si>
    <t>Palangkaraya</t>
  </si>
  <si>
    <t>KALSEL</t>
  </si>
  <si>
    <t>Banjarmasin</t>
  </si>
  <si>
    <t>KALTIM</t>
  </si>
  <si>
    <t>Samarinda</t>
  </si>
  <si>
    <t>KALTARA</t>
  </si>
  <si>
    <t>Tanjung Selor</t>
  </si>
  <si>
    <t>SULUT</t>
  </si>
  <si>
    <t>Manado</t>
  </si>
  <si>
    <t>GORONTALO</t>
  </si>
  <si>
    <t>Gorontalo</t>
  </si>
  <si>
    <t>SULBAR</t>
  </si>
  <si>
    <t>Mamuju</t>
  </si>
  <si>
    <t>SULSEL</t>
  </si>
  <si>
    <t>Makassar</t>
  </si>
  <si>
    <t>SULTENG</t>
  </si>
  <si>
    <t>Palu</t>
  </si>
  <si>
    <t>SULTRA</t>
  </si>
  <si>
    <t>Kendari</t>
  </si>
  <si>
    <t>MALUKU</t>
  </si>
  <si>
    <t>Ambon</t>
  </si>
  <si>
    <t>MALUT</t>
  </si>
  <si>
    <t>Sofii</t>
  </si>
  <si>
    <t>PAPUA</t>
  </si>
  <si>
    <t>Jayapura</t>
  </si>
  <si>
    <t>PAPUA BARAT</t>
  </si>
  <si>
    <t>Manokwari</t>
  </si>
  <si>
    <t>PAPUA BARAT DAYA</t>
  </si>
  <si>
    <t>Sorong</t>
  </si>
  <si>
    <t>PAPUA TENGAH</t>
  </si>
  <si>
    <t>Nabire</t>
  </si>
  <si>
    <t>PAPUA SELATAN</t>
  </si>
  <si>
    <t>KTM Salor</t>
  </si>
  <si>
    <t>PAPUA PEGUNUNGAN</t>
  </si>
  <si>
    <t>Wamena</t>
  </si>
  <si>
    <t>Average</t>
  </si>
  <si>
    <t>*)</t>
  </si>
  <si>
    <t>Based on UN DSA rate effective 1 March 2024</t>
  </si>
  <si>
    <t>SBU TAHUN 2024</t>
  </si>
  <si>
    <t>IBU KOTA</t>
  </si>
  <si>
    <t>TIKET PESAWAT PP JKT</t>
  </si>
  <si>
    <t>Kota Tujuan</t>
  </si>
  <si>
    <t>Ekonomi</t>
  </si>
  <si>
    <t xml:space="preserve"> Pekanbaru</t>
  </si>
  <si>
    <t>Batam</t>
  </si>
  <si>
    <t>JABAR</t>
  </si>
  <si>
    <t>Solo</t>
  </si>
  <si>
    <t>DI YOGYAKARTA</t>
  </si>
  <si>
    <t>Jogyakarta</t>
  </si>
  <si>
    <t>Malang</t>
  </si>
  <si>
    <t>Balikpapan</t>
  </si>
  <si>
    <t>Tarakan</t>
  </si>
  <si>
    <t>Ternate</t>
  </si>
  <si>
    <t>Biak</t>
  </si>
  <si>
    <t>Timika</t>
  </si>
  <si>
    <t>Resource Person Fee</t>
  </si>
  <si>
    <t>Level</t>
  </si>
  <si>
    <t>Rate per hour (IDR)</t>
  </si>
  <si>
    <t>Minister</t>
  </si>
  <si>
    <t>per hour for max of 3 hours</t>
  </si>
  <si>
    <t>Escelon I</t>
  </si>
  <si>
    <t>Escelon II</t>
  </si>
  <si>
    <t>Escelon III and below</t>
  </si>
  <si>
    <t>Moderator</t>
  </si>
  <si>
    <t>per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</si>
</sst>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quot; &quot;* #,##0&quot; &quot;;&quot; &quot;* \(#,##0\);&quot; &quot;* &quot;-&quot;??&quot; &quot;"/>
    <numFmt numFmtId="166" formatCode="_-* #,##0_-;\-* #,##0_-;_-* &quot;-&quot;??_-;_-@_-"/>
  </numFmts>
  <fonts count="46" x14ac:knownFonts="1">
    <font>
      <sz val="11"/>
      <color theme="1"/>
      <name val="Calibri"/>
      <family val="2"/>
      <scheme val="minor"/>
    </font>
    <font>
      <sz val="11"/>
      <color theme="1"/>
      <name val="Calibri"/>
      <family val="2"/>
      <scheme val="minor"/>
    </font>
    <font>
      <b/>
      <sz val="11"/>
      <name val="Arial"/>
      <family val="2"/>
    </font>
    <font>
      <sz val="11"/>
      <name val="Arial"/>
      <family val="2"/>
    </font>
    <font>
      <b/>
      <sz val="14"/>
      <name val="Arial"/>
      <family val="2"/>
    </font>
    <font>
      <sz val="10"/>
      <color indexed="8"/>
      <name val="Arial"/>
      <family val="2"/>
    </font>
    <font>
      <b/>
      <sz val="11"/>
      <color indexed="8"/>
      <name val="Arial"/>
      <family val="2"/>
    </font>
    <font>
      <sz val="11"/>
      <color indexed="8"/>
      <name val="Arial"/>
      <family val="2"/>
    </font>
    <font>
      <sz val="10"/>
      <name val="Arial"/>
      <family val="2"/>
    </font>
    <font>
      <b/>
      <sz val="11"/>
      <color theme="1"/>
      <name val="Arial"/>
      <family val="2"/>
    </font>
    <font>
      <sz val="11"/>
      <color rgb="FF000000"/>
      <name val="Verdana"/>
      <family val="2"/>
    </font>
    <font>
      <sz val="11"/>
      <color theme="1"/>
      <name val="Arial"/>
      <family val="2"/>
    </font>
    <font>
      <sz val="12"/>
      <name val="Aptos"/>
      <family val="2"/>
    </font>
    <font>
      <b/>
      <vertAlign val="superscript"/>
      <sz val="11"/>
      <name val="Arial"/>
      <family val="2"/>
    </font>
    <font>
      <b/>
      <sz val="11"/>
      <color rgb="FFFF0000"/>
      <name val="Arial"/>
      <family val="2"/>
    </font>
    <font>
      <sz val="11"/>
      <color rgb="FFFF0000"/>
      <name val="Arial"/>
      <family val="2"/>
    </font>
    <font>
      <sz val="10"/>
      <color rgb="FFFF0000"/>
      <name val="Arial"/>
      <family val="2"/>
    </font>
    <font>
      <sz val="10"/>
      <name val="Arial"/>
      <family val="2"/>
      <charset val="1"/>
    </font>
    <font>
      <vertAlign val="superscript"/>
      <sz val="11"/>
      <name val="Arial"/>
      <family val="2"/>
    </font>
    <font>
      <b/>
      <sz val="11"/>
      <color theme="1"/>
      <name val="Calibri"/>
      <family val="2"/>
      <scheme val="minor"/>
    </font>
    <font>
      <b/>
      <sz val="11"/>
      <name val="Calibri"/>
      <family val="2"/>
      <scheme val="minor"/>
    </font>
    <font>
      <sz val="11"/>
      <name val="Calibri"/>
      <family val="2"/>
      <scheme val="minor"/>
    </font>
    <font>
      <b/>
      <sz val="14"/>
      <name val="Calibri"/>
      <family val="2"/>
      <scheme val="minor"/>
    </font>
    <font>
      <b/>
      <sz val="11"/>
      <name val="Calibri"/>
      <family val="2"/>
    </font>
    <font>
      <sz val="11"/>
      <name val="Calibri"/>
      <family val="2"/>
    </font>
    <font>
      <sz val="12"/>
      <name val="Calibri"/>
      <family val="2"/>
    </font>
    <font>
      <sz val="12"/>
      <name val="Calibri"/>
      <family val="2"/>
      <scheme val="minor"/>
    </font>
    <font>
      <i/>
      <sz val="11"/>
      <name val="Calibri"/>
      <family val="2"/>
    </font>
    <font>
      <sz val="10.5"/>
      <name val="Calibri"/>
      <family val="2"/>
      <scheme val="minor"/>
    </font>
    <font>
      <sz val="11"/>
      <color theme="1"/>
      <name val="Calibri"/>
      <family val="2"/>
    </font>
    <font>
      <b/>
      <sz val="11"/>
      <color theme="1"/>
      <name val="Calibri"/>
      <family val="2"/>
    </font>
    <font>
      <b/>
      <i/>
      <sz val="11"/>
      <color theme="1"/>
      <name val="Calibri"/>
      <family val="2"/>
      <scheme val="minor"/>
    </font>
    <font>
      <sz val="11"/>
      <color theme="1"/>
      <name val="Calibri"/>
      <family val="2"/>
      <charset val="1"/>
      <scheme val="minor"/>
    </font>
    <font>
      <sz val="9"/>
      <name val="Calibri"/>
      <family val="2"/>
      <scheme val="minor"/>
    </font>
    <font>
      <b/>
      <sz val="9"/>
      <name val="Calibri"/>
      <family val="2"/>
      <scheme val="minor"/>
    </font>
    <font>
      <b/>
      <sz val="7"/>
      <name val="Calibri"/>
      <family val="2"/>
      <scheme val="minor"/>
    </font>
    <font>
      <sz val="8"/>
      <name val="Calibri"/>
      <family val="2"/>
      <scheme val="minor"/>
    </font>
    <font>
      <b/>
      <sz val="16"/>
      <color theme="1"/>
      <name val="Berlin Sans FB"/>
      <family val="2"/>
    </font>
    <font>
      <b/>
      <sz val="16"/>
      <name val="Berlin Sans FB"/>
      <family val="2"/>
    </font>
    <font>
      <sz val="8"/>
      <color theme="1"/>
      <name val="Berlin Sans FB"/>
      <family val="2"/>
    </font>
    <font>
      <sz val="9"/>
      <color theme="1"/>
      <name val="Berlin Sans FB"/>
      <family val="2"/>
    </font>
    <font>
      <b/>
      <sz val="9"/>
      <color theme="1"/>
      <name val="Berlin Sans FB"/>
      <family val="2"/>
    </font>
    <font>
      <b/>
      <sz val="9"/>
      <name val="Berlin Sans FB"/>
      <family val="2"/>
    </font>
    <font>
      <sz val="9"/>
      <name val="Berlin Sans FB"/>
      <family val="2"/>
    </font>
    <font>
      <sz val="8"/>
      <name val="Berlin Sans FB"/>
      <family val="2"/>
    </font>
    <font>
      <sz val="9"/>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indexed="9"/>
        <bgColor auto="1"/>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rgb="FFFFFFFF"/>
      </patternFill>
    </fill>
    <fill>
      <patternFill patternType="solid">
        <fgColor theme="5" tint="0.59999389629810485"/>
        <bgColor indexed="64"/>
      </patternFill>
    </fill>
    <fill>
      <patternFill patternType="solid">
        <fgColor theme="0"/>
        <bgColor theme="0"/>
      </patternFill>
    </fill>
    <fill>
      <patternFill patternType="solid">
        <fgColor rgb="FFD0CECE"/>
        <bgColor rgb="FFD0CECE"/>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8"/>
      </left>
      <right style="thin">
        <color indexed="8"/>
      </right>
      <top style="thin">
        <color indexed="8"/>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0" fontId="5" fillId="0" borderId="0" applyNumberFormat="0" applyFill="0" applyBorder="0" applyProtection="0"/>
    <xf numFmtId="0" fontId="17" fillId="0" borderId="0"/>
    <xf numFmtId="0" fontId="8" fillId="0" borderId="0"/>
    <xf numFmtId="0" fontId="1" fillId="0" borderId="0"/>
    <xf numFmtId="41" fontId="32" fillId="0" borderId="0" applyFont="0" applyFill="0" applyBorder="0" applyAlignment="0" applyProtection="0"/>
    <xf numFmtId="43" fontId="32" fillId="0" borderId="0" applyFont="0" applyFill="0" applyBorder="0" applyAlignment="0" applyProtection="0"/>
  </cellStyleXfs>
  <cellXfs count="429">
    <xf numFmtId="0" fontId="0" fillId="0" borderId="0" xfId="0"/>
    <xf numFmtId="0" fontId="3" fillId="0" borderId="0" xfId="0" applyFont="1" applyAlignment="1">
      <alignment vertical="center" wrapText="1"/>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9" xfId="0" applyFont="1" applyBorder="1" applyAlignment="1">
      <alignment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49" fontId="6" fillId="3" borderId="15" xfId="2" applyNumberFormat="1" applyFont="1" applyFill="1" applyBorder="1" applyAlignment="1">
      <alignment horizontal="center" vertical="center" wrapText="1"/>
    </xf>
    <xf numFmtId="0" fontId="7" fillId="3" borderId="16" xfId="2" applyFont="1" applyFill="1" applyBorder="1" applyAlignment="1">
      <alignment horizontal="justify" vertical="center" wrapText="1"/>
    </xf>
    <xf numFmtId="0" fontId="3" fillId="0" borderId="17" xfId="0" applyFont="1" applyBorder="1" applyAlignment="1">
      <alignment horizontal="justify" vertical="center" wrapText="1"/>
    </xf>
    <xf numFmtId="0" fontId="3" fillId="0" borderId="18" xfId="0" applyFont="1" applyBorder="1" applyAlignment="1">
      <alignment vertical="center" wrapText="1"/>
    </xf>
    <xf numFmtId="49" fontId="7" fillId="3" borderId="15" xfId="2" applyNumberFormat="1" applyFont="1" applyFill="1" applyBorder="1" applyAlignment="1">
      <alignment horizontal="center" vertical="center" wrapText="1"/>
    </xf>
    <xf numFmtId="49" fontId="7" fillId="3" borderId="16" xfId="2" applyNumberFormat="1" applyFont="1" applyFill="1" applyBorder="1" applyAlignment="1">
      <alignment horizontal="justify" vertical="center" wrapText="1"/>
    </xf>
    <xf numFmtId="0" fontId="7" fillId="3" borderId="16" xfId="2" applyNumberFormat="1" applyFont="1" applyFill="1" applyBorder="1" applyAlignment="1">
      <alignment horizontal="right" vertical="center" wrapText="1"/>
    </xf>
    <xf numFmtId="165" fontId="7" fillId="3" borderId="16" xfId="2" applyNumberFormat="1" applyFont="1" applyFill="1" applyBorder="1" applyAlignment="1">
      <alignment horizontal="center" vertical="center" wrapText="1"/>
    </xf>
    <xf numFmtId="0" fontId="2" fillId="2" borderId="12" xfId="0" applyFont="1" applyFill="1" applyBorder="1" applyAlignment="1">
      <alignment horizontal="right" vertical="center" wrapText="1"/>
    </xf>
    <xf numFmtId="0" fontId="2" fillId="2" borderId="13" xfId="0" applyFont="1" applyFill="1" applyBorder="1" applyAlignment="1">
      <alignment horizontal="right" vertical="center" wrapText="1"/>
    </xf>
    <xf numFmtId="164" fontId="2" fillId="2" borderId="13" xfId="0" applyNumberFormat="1"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0" borderId="19" xfId="0" applyFont="1" applyBorder="1" applyAlignment="1">
      <alignment horizontal="center" vertical="center" wrapText="1"/>
    </xf>
    <xf numFmtId="0" fontId="2" fillId="0" borderId="18" xfId="0" applyFont="1" applyBorder="1" applyAlignment="1">
      <alignment horizontal="left" vertical="center" wrapText="1"/>
    </xf>
    <xf numFmtId="164" fontId="2" fillId="0" borderId="18" xfId="1" applyNumberFormat="1" applyFont="1" applyFill="1" applyBorder="1" applyAlignment="1">
      <alignment horizontal="center" vertical="center" wrapText="1"/>
    </xf>
    <xf numFmtId="0" fontId="9"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0" fillId="0" borderId="22" xfId="0" applyFont="1" applyBorder="1" applyAlignment="1">
      <alignment wrapText="1"/>
    </xf>
    <xf numFmtId="164" fontId="3" fillId="0" borderId="18" xfId="1" applyNumberFormat="1" applyFont="1" applyFill="1" applyBorder="1" applyAlignment="1">
      <alignment horizontal="center" vertical="center" wrapText="1"/>
    </xf>
    <xf numFmtId="164" fontId="11" fillId="0" borderId="23" xfId="0" applyNumberFormat="1" applyFont="1" applyBorder="1" applyAlignment="1">
      <alignment horizontal="center" vertical="center" wrapText="1"/>
    </xf>
    <xf numFmtId="0" fontId="10" fillId="0" borderId="18" xfId="0" applyFont="1" applyBorder="1" applyAlignment="1">
      <alignment wrapText="1"/>
    </xf>
    <xf numFmtId="164" fontId="3" fillId="0" borderId="24" xfId="1" applyNumberFormat="1" applyFont="1" applyFill="1" applyBorder="1" applyAlignment="1">
      <alignment horizontal="center" vertical="center" wrapText="1"/>
    </xf>
    <xf numFmtId="0" fontId="12" fillId="0" borderId="18" xfId="0" applyFont="1" applyBorder="1"/>
    <xf numFmtId="0" fontId="12" fillId="0" borderId="22" xfId="0" applyFont="1" applyBorder="1"/>
    <xf numFmtId="164" fontId="3" fillId="0" borderId="25" xfId="1" applyNumberFormat="1" applyFont="1" applyFill="1" applyBorder="1" applyAlignment="1">
      <alignment horizontal="center" vertical="center" wrapText="1"/>
    </xf>
    <xf numFmtId="164" fontId="3" fillId="0" borderId="22" xfId="1"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2" fillId="2" borderId="21" xfId="0" applyFont="1" applyFill="1" applyBorder="1" applyAlignment="1">
      <alignment horizontal="right" vertical="center" wrapText="1"/>
    </xf>
    <xf numFmtId="0" fontId="2" fillId="2" borderId="22" xfId="0" applyFont="1" applyFill="1" applyBorder="1" applyAlignment="1">
      <alignment horizontal="right" vertical="center" wrapText="1"/>
    </xf>
    <xf numFmtId="164" fontId="2" fillId="2" borderId="22" xfId="0" applyNumberFormat="1" applyFont="1" applyFill="1" applyBorder="1" applyAlignment="1">
      <alignment horizontal="right" vertical="center" wrapText="1"/>
    </xf>
    <xf numFmtId="0" fontId="2" fillId="0" borderId="18" xfId="0" applyFont="1" applyBorder="1" applyAlignment="1">
      <alignment horizontal="center" vertical="center" wrapText="1"/>
    </xf>
    <xf numFmtId="0" fontId="2" fillId="0" borderId="18" xfId="0" applyFont="1" applyBorder="1" applyAlignment="1">
      <alignment horizontal="right" vertical="center" wrapText="1"/>
    </xf>
    <xf numFmtId="164" fontId="2" fillId="0" borderId="18" xfId="0" applyNumberFormat="1" applyFont="1" applyBorder="1" applyAlignment="1">
      <alignment horizontal="right" vertical="center" wrapText="1"/>
    </xf>
    <xf numFmtId="0" fontId="3" fillId="0" borderId="18" xfId="0"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right"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5" xfId="0" applyFont="1" applyBorder="1" applyAlignment="1">
      <alignment horizontal="right" vertical="center" wrapText="1"/>
    </xf>
    <xf numFmtId="0" fontId="2" fillId="0" borderId="25" xfId="0" applyFont="1" applyBorder="1" applyAlignment="1">
      <alignment horizontal="right" vertical="center" wrapText="1"/>
    </xf>
    <xf numFmtId="0" fontId="2" fillId="0" borderId="27" xfId="0" applyFont="1" applyBorder="1" applyAlignment="1">
      <alignment horizontal="right" vertical="center" wrapText="1"/>
    </xf>
    <xf numFmtId="0" fontId="2" fillId="4" borderId="28" xfId="0" applyFont="1" applyFill="1" applyBorder="1" applyAlignment="1">
      <alignment horizontal="center" vertical="center" wrapText="1"/>
    </xf>
    <xf numFmtId="0" fontId="2" fillId="0" borderId="24" xfId="0" applyFont="1" applyBorder="1" applyAlignment="1">
      <alignment horizontal="justify" vertical="center" wrapText="1"/>
    </xf>
    <xf numFmtId="164" fontId="2" fillId="0" borderId="24" xfId="1" applyNumberFormat="1" applyFont="1" applyFill="1" applyBorder="1" applyAlignment="1">
      <alignment horizontal="center" vertical="center" wrapText="1"/>
    </xf>
    <xf numFmtId="164" fontId="2" fillId="0" borderId="24" xfId="1" applyNumberFormat="1" applyFont="1" applyFill="1" applyBorder="1" applyAlignment="1">
      <alignment horizontal="right" vertical="center" wrapText="1"/>
    </xf>
    <xf numFmtId="164" fontId="2" fillId="0" borderId="29" xfId="1" applyNumberFormat="1" applyFont="1" applyFill="1" applyBorder="1" applyAlignment="1">
      <alignment horizontal="right" vertical="center" wrapText="1"/>
    </xf>
    <xf numFmtId="0" fontId="2" fillId="0" borderId="0" xfId="0" applyFont="1" applyAlignment="1">
      <alignment vertical="center" wrapText="1"/>
    </xf>
    <xf numFmtId="0" fontId="3" fillId="0" borderId="30" xfId="0" applyFont="1" applyBorder="1" applyAlignment="1">
      <alignment horizontal="justify" vertical="center" wrapText="1"/>
    </xf>
    <xf numFmtId="164" fontId="3" fillId="0" borderId="24" xfId="1" applyNumberFormat="1" applyFont="1" applyFill="1" applyBorder="1" applyAlignment="1">
      <alignment horizontal="right" vertical="center" wrapText="1"/>
    </xf>
    <xf numFmtId="164" fontId="2" fillId="0" borderId="18" xfId="1" applyNumberFormat="1" applyFont="1" applyFill="1" applyBorder="1" applyAlignment="1">
      <alignment horizontal="right" vertical="center" wrapText="1"/>
    </xf>
    <xf numFmtId="0" fontId="2" fillId="0" borderId="18" xfId="0" applyFont="1" applyBorder="1" applyAlignment="1">
      <alignment vertical="center" wrapText="1"/>
    </xf>
    <xf numFmtId="164" fontId="14" fillId="0" borderId="17" xfId="1" applyNumberFormat="1" applyFont="1" applyFill="1" applyBorder="1" applyAlignment="1">
      <alignment horizontal="right" vertical="center" wrapText="1"/>
    </xf>
    <xf numFmtId="0" fontId="3" fillId="4" borderId="28" xfId="0" applyFont="1" applyFill="1" applyBorder="1" applyAlignment="1">
      <alignment horizontal="center" vertical="center" wrapText="1"/>
    </xf>
    <xf numFmtId="0" fontId="3" fillId="0" borderId="24" xfId="1" applyNumberFormat="1" applyFont="1" applyFill="1" applyBorder="1" applyAlignment="1">
      <alignment horizontal="right" vertical="center" wrapText="1"/>
    </xf>
    <xf numFmtId="164" fontId="15" fillId="0" borderId="31" xfId="1" applyNumberFormat="1" applyFont="1" applyFill="1" applyBorder="1" applyAlignment="1">
      <alignment horizontal="right" vertical="center" wrapText="1"/>
    </xf>
    <xf numFmtId="0" fontId="3" fillId="0" borderId="32" xfId="0" applyFont="1" applyBorder="1" applyAlignment="1">
      <alignment horizontal="justify" vertical="center" wrapText="1"/>
    </xf>
    <xf numFmtId="0" fontId="3" fillId="0" borderId="30" xfId="1" applyNumberFormat="1" applyFont="1" applyFill="1" applyBorder="1" applyAlignment="1">
      <alignment horizontal="right" vertical="center" wrapText="1"/>
    </xf>
    <xf numFmtId="164" fontId="3" fillId="0" borderId="30" xfId="1" applyNumberFormat="1" applyFont="1" applyFill="1" applyBorder="1" applyAlignment="1">
      <alignment horizontal="right" vertical="center" wrapText="1"/>
    </xf>
    <xf numFmtId="0" fontId="3" fillId="4" borderId="33" xfId="0" applyFont="1" applyFill="1" applyBorder="1" applyAlignment="1">
      <alignment horizontal="center" vertical="center" wrapText="1"/>
    </xf>
    <xf numFmtId="49" fontId="7" fillId="3" borderId="34" xfId="2" applyNumberFormat="1" applyFont="1" applyFill="1" applyBorder="1" applyAlignment="1">
      <alignment horizontal="justify" vertical="center" wrapText="1"/>
    </xf>
    <xf numFmtId="0" fontId="3" fillId="0" borderId="26" xfId="1" applyNumberFormat="1" applyFont="1" applyFill="1" applyBorder="1" applyAlignment="1">
      <alignment horizontal="right" vertical="center" wrapText="1"/>
    </xf>
    <xf numFmtId="164" fontId="3" fillId="0" borderId="26" xfId="1" applyNumberFormat="1" applyFont="1" applyFill="1" applyBorder="1" applyAlignment="1">
      <alignment horizontal="right" vertical="center" wrapText="1"/>
    </xf>
    <xf numFmtId="164" fontId="3" fillId="0" borderId="25" xfId="1" applyNumberFormat="1" applyFont="1" applyFill="1" applyBorder="1" applyAlignment="1">
      <alignment horizontal="right" vertical="center" wrapText="1"/>
    </xf>
    <xf numFmtId="164" fontId="3" fillId="0" borderId="0" xfId="1" applyNumberFormat="1" applyFont="1" applyFill="1" applyBorder="1" applyAlignment="1">
      <alignment horizontal="right" vertical="center" wrapText="1"/>
    </xf>
    <xf numFmtId="0" fontId="3" fillId="4" borderId="18" xfId="0" applyFont="1" applyFill="1" applyBorder="1" applyAlignment="1">
      <alignment horizontal="center" vertical="center" wrapText="1"/>
    </xf>
    <xf numFmtId="49" fontId="7" fillId="3" borderId="18" xfId="2" applyNumberFormat="1" applyFont="1" applyFill="1" applyBorder="1" applyAlignment="1">
      <alignment horizontal="justify" vertical="center" wrapText="1"/>
    </xf>
    <xf numFmtId="0" fontId="3" fillId="0" borderId="18" xfId="1" applyNumberFormat="1" applyFont="1" applyFill="1" applyBorder="1" applyAlignment="1">
      <alignment horizontal="right" vertical="center" wrapText="1"/>
    </xf>
    <xf numFmtId="164" fontId="3" fillId="0" borderId="18" xfId="1" applyNumberFormat="1" applyFont="1" applyFill="1" applyBorder="1" applyAlignment="1">
      <alignment horizontal="right" vertical="center" wrapText="1"/>
    </xf>
    <xf numFmtId="0" fontId="2" fillId="2" borderId="35" xfId="0" applyFont="1" applyFill="1" applyBorder="1" applyAlignment="1">
      <alignment horizontal="right" vertical="center" wrapText="1"/>
    </xf>
    <xf numFmtId="0" fontId="2" fillId="2" borderId="36" xfId="0" applyFont="1" applyFill="1" applyBorder="1" applyAlignment="1">
      <alignment horizontal="right" vertical="center" wrapText="1"/>
    </xf>
    <xf numFmtId="164" fontId="2" fillId="2" borderId="36" xfId="1" applyNumberFormat="1" applyFont="1" applyFill="1" applyBorder="1" applyAlignment="1">
      <alignment horizontal="center" vertical="center" wrapText="1"/>
    </xf>
    <xf numFmtId="164" fontId="2" fillId="2" borderId="36" xfId="1" applyNumberFormat="1" applyFont="1" applyFill="1" applyBorder="1" applyAlignment="1">
      <alignment horizontal="right" vertical="center" wrapText="1"/>
    </xf>
    <xf numFmtId="164" fontId="2" fillId="2" borderId="37" xfId="1" applyNumberFormat="1" applyFont="1" applyFill="1" applyBorder="1" applyAlignment="1">
      <alignment horizontal="right" vertical="center" wrapText="1"/>
    </xf>
    <xf numFmtId="164" fontId="2" fillId="2" borderId="38" xfId="1" applyNumberFormat="1" applyFont="1" applyFill="1" applyBorder="1" applyAlignment="1">
      <alignment horizontal="right" vertical="center" wrapText="1"/>
    </xf>
    <xf numFmtId="0" fontId="2" fillId="0" borderId="39" xfId="0" applyFont="1" applyBorder="1" applyAlignment="1">
      <alignment horizontal="center" vertical="center" wrapText="1"/>
    </xf>
    <xf numFmtId="164" fontId="3" fillId="0" borderId="40" xfId="1" applyNumberFormat="1" applyFont="1" applyFill="1" applyBorder="1" applyAlignment="1">
      <alignment horizontal="center" vertical="center" wrapText="1"/>
    </xf>
    <xf numFmtId="164" fontId="3" fillId="0" borderId="40" xfId="1" applyNumberFormat="1" applyFont="1" applyFill="1" applyBorder="1" applyAlignment="1">
      <alignment horizontal="right" vertical="center" wrapText="1"/>
    </xf>
    <xf numFmtId="164" fontId="3" fillId="0" borderId="41" xfId="1" applyNumberFormat="1" applyFont="1" applyFill="1" applyBorder="1" applyAlignment="1">
      <alignment horizontal="right" vertical="center" wrapText="1"/>
    </xf>
    <xf numFmtId="164" fontId="2" fillId="0" borderId="42" xfId="1" applyNumberFormat="1" applyFont="1" applyFill="1" applyBorder="1" applyAlignment="1">
      <alignment horizontal="right" vertical="center" wrapText="1"/>
    </xf>
    <xf numFmtId="0" fontId="2" fillId="0" borderId="28" xfId="0" applyFont="1" applyBorder="1" applyAlignment="1">
      <alignment horizontal="center" vertical="center" wrapText="1"/>
    </xf>
    <xf numFmtId="0" fontId="2" fillId="0" borderId="24" xfId="0" applyFont="1" applyBorder="1" applyAlignment="1">
      <alignment horizontal="left" vertical="center" wrapText="1"/>
    </xf>
    <xf numFmtId="164" fontId="3" fillId="0" borderId="30" xfId="1" applyNumberFormat="1" applyFont="1" applyFill="1" applyBorder="1" applyAlignment="1">
      <alignment horizontal="center" vertical="center" wrapText="1"/>
    </xf>
    <xf numFmtId="164" fontId="2" fillId="0" borderId="17" xfId="1" applyNumberFormat="1" applyFont="1" applyFill="1" applyBorder="1" applyAlignment="1">
      <alignment horizontal="right" vertical="center" wrapText="1"/>
    </xf>
    <xf numFmtId="0" fontId="3" fillId="0" borderId="28" xfId="0" applyFont="1" applyBorder="1" applyAlignment="1">
      <alignment horizontal="center" vertical="center" wrapText="1"/>
    </xf>
    <xf numFmtId="0" fontId="3" fillId="0" borderId="24" xfId="0" applyFont="1" applyBorder="1" applyAlignment="1">
      <alignment horizontal="left" vertical="center" wrapText="1"/>
    </xf>
    <xf numFmtId="0" fontId="3" fillId="0" borderId="30" xfId="1" applyNumberFormat="1" applyFont="1" applyFill="1" applyBorder="1" applyAlignment="1">
      <alignment horizontal="center" vertical="center" wrapText="1"/>
    </xf>
    <xf numFmtId="0" fontId="3" fillId="0" borderId="22" xfId="0" applyFont="1" applyBorder="1" applyAlignment="1">
      <alignment vertical="center" wrapText="1"/>
    </xf>
    <xf numFmtId="0" fontId="3" fillId="0" borderId="24" xfId="0" applyFont="1" applyBorder="1" applyAlignment="1">
      <alignment horizontal="justify" vertical="center" wrapText="1"/>
    </xf>
    <xf numFmtId="0" fontId="0" fillId="0" borderId="19" xfId="0" applyBorder="1" applyAlignment="1">
      <alignment horizontal="center"/>
    </xf>
    <xf numFmtId="0" fontId="0" fillId="0" borderId="20" xfId="0" applyBorder="1"/>
    <xf numFmtId="0" fontId="16" fillId="0" borderId="20" xfId="0" applyFont="1" applyBorder="1" applyAlignment="1">
      <alignment wrapText="1"/>
    </xf>
    <xf numFmtId="164" fontId="2" fillId="2" borderId="13" xfId="1" applyNumberFormat="1" applyFont="1" applyFill="1" applyBorder="1" applyAlignment="1">
      <alignment horizontal="center" vertical="center" wrapText="1"/>
    </xf>
    <xf numFmtId="164" fontId="2" fillId="2" borderId="13" xfId="1" applyNumberFormat="1" applyFont="1" applyFill="1" applyBorder="1" applyAlignment="1">
      <alignment horizontal="right" vertical="center" wrapText="1"/>
    </xf>
    <xf numFmtId="164" fontId="2" fillId="2" borderId="18" xfId="1" applyNumberFormat="1" applyFont="1" applyFill="1" applyBorder="1" applyAlignment="1">
      <alignment horizontal="right" vertical="center" wrapText="1"/>
    </xf>
    <xf numFmtId="164" fontId="2" fillId="2" borderId="43" xfId="1" applyNumberFormat="1" applyFont="1" applyFill="1" applyBorder="1" applyAlignment="1">
      <alignment horizontal="right" vertical="center" wrapText="1"/>
    </xf>
    <xf numFmtId="0" fontId="15" fillId="0" borderId="24" xfId="0" applyFont="1" applyBorder="1" applyAlignment="1">
      <alignment horizontal="center" vertical="center" wrapText="1"/>
    </xf>
    <xf numFmtId="0" fontId="0" fillId="0" borderId="30" xfId="0" applyBorder="1" applyAlignment="1">
      <alignment horizontal="center"/>
    </xf>
    <xf numFmtId="0" fontId="2" fillId="0" borderId="24" xfId="0" applyFont="1" applyBorder="1" applyAlignment="1">
      <alignment horizontal="center" vertical="center" wrapText="1"/>
    </xf>
    <xf numFmtId="0" fontId="0" fillId="0" borderId="18" xfId="0" applyBorder="1"/>
    <xf numFmtId="0" fontId="2" fillId="0" borderId="5" xfId="3" applyFont="1" applyBorder="1" applyAlignment="1">
      <alignment vertical="center" wrapText="1"/>
    </xf>
    <xf numFmtId="0" fontId="8" fillId="0" borderId="30" xfId="0" applyFont="1" applyBorder="1" applyAlignment="1">
      <alignment horizontal="center"/>
    </xf>
    <xf numFmtId="0" fontId="15" fillId="0" borderId="18" xfId="0" applyFont="1" applyBorder="1" applyAlignment="1">
      <alignment vertical="center" wrapText="1"/>
    </xf>
    <xf numFmtId="0" fontId="8" fillId="0" borderId="19" xfId="0" applyFont="1" applyBorder="1" applyAlignment="1">
      <alignment horizontal="center"/>
    </xf>
    <xf numFmtId="0" fontId="2" fillId="0" borderId="20" xfId="3" applyFont="1" applyBorder="1" applyAlignment="1">
      <alignment vertical="center" wrapText="1"/>
    </xf>
    <xf numFmtId="0" fontId="16" fillId="0" borderId="18" xfId="0" applyFont="1" applyBorder="1" applyAlignment="1">
      <alignment wrapText="1"/>
    </xf>
    <xf numFmtId="0" fontId="8" fillId="0" borderId="28" xfId="0" applyFont="1" applyBorder="1" applyAlignment="1">
      <alignment horizontal="center"/>
    </xf>
    <xf numFmtId="0" fontId="2" fillId="0" borderId="18" xfId="3" applyFont="1" applyBorder="1" applyAlignment="1">
      <alignment vertical="center" wrapText="1"/>
    </xf>
    <xf numFmtId="0" fontId="2" fillId="0" borderId="20" xfId="0" applyFont="1" applyBorder="1" applyAlignment="1">
      <alignment horizontal="left" vertical="center" wrapText="1"/>
    </xf>
    <xf numFmtId="0" fontId="3" fillId="5" borderId="24" xfId="0" applyFont="1" applyFill="1" applyBorder="1" applyAlignment="1">
      <alignment horizontal="justify" vertical="center" wrapText="1"/>
    </xf>
    <xf numFmtId="164" fontId="3" fillId="5" borderId="24" xfId="1" applyNumberFormat="1" applyFont="1" applyFill="1" applyBorder="1" applyAlignment="1">
      <alignment horizontal="right" vertical="center" wrapText="1"/>
    </xf>
    <xf numFmtId="164" fontId="14" fillId="0" borderId="18" xfId="1" applyNumberFormat="1" applyFont="1" applyFill="1" applyBorder="1" applyAlignment="1">
      <alignment horizontal="right" vertical="center" wrapText="1"/>
    </xf>
    <xf numFmtId="0" fontId="3" fillId="0" borderId="22" xfId="0" applyFont="1" applyBorder="1" applyAlignment="1">
      <alignment horizontal="center" vertical="center" wrapText="1"/>
    </xf>
    <xf numFmtId="0" fontId="3" fillId="5" borderId="22" xfId="0" applyFont="1" applyFill="1" applyBorder="1" applyAlignment="1">
      <alignment horizontal="justify" vertical="center" wrapText="1"/>
    </xf>
    <xf numFmtId="0" fontId="3" fillId="0" borderId="22" xfId="1" applyNumberFormat="1" applyFont="1" applyFill="1" applyBorder="1" applyAlignment="1">
      <alignment horizontal="right" vertical="center" wrapText="1"/>
    </xf>
    <xf numFmtId="164" fontId="3" fillId="0" borderId="22" xfId="1" applyNumberFormat="1" applyFont="1" applyFill="1" applyBorder="1" applyAlignment="1">
      <alignment horizontal="right" vertical="center" wrapText="1"/>
    </xf>
    <xf numFmtId="164" fontId="3" fillId="5" borderId="22" xfId="1" applyNumberFormat="1" applyFont="1" applyFill="1" applyBorder="1" applyAlignment="1">
      <alignment horizontal="right" vertical="center" wrapText="1"/>
    </xf>
    <xf numFmtId="164" fontId="14" fillId="0" borderId="0" xfId="1" applyNumberFormat="1" applyFont="1" applyFill="1" applyBorder="1" applyAlignment="1">
      <alignment horizontal="right" vertical="center" wrapText="1"/>
    </xf>
    <xf numFmtId="0" fontId="3" fillId="5" borderId="18" xfId="0" applyFont="1" applyFill="1" applyBorder="1" applyAlignment="1">
      <alignment horizontal="justify" vertical="center" wrapText="1"/>
    </xf>
    <xf numFmtId="164" fontId="3" fillId="5" borderId="18" xfId="1" applyNumberFormat="1" applyFont="1" applyFill="1" applyBorder="1" applyAlignment="1">
      <alignment horizontal="right" vertical="center" wrapText="1"/>
    </xf>
    <xf numFmtId="164" fontId="14" fillId="0" borderId="20" xfId="1" applyNumberFormat="1" applyFont="1" applyFill="1" applyBorder="1" applyAlignment="1">
      <alignment horizontal="right" vertical="center" wrapText="1"/>
    </xf>
    <xf numFmtId="0" fontId="15" fillId="0" borderId="24" xfId="0" applyFont="1" applyBorder="1" applyAlignment="1">
      <alignment vertical="center" wrapText="1"/>
    </xf>
    <xf numFmtId="0" fontId="3" fillId="0" borderId="24" xfId="0" applyFont="1" applyBorder="1" applyAlignment="1">
      <alignment vertical="center" wrapText="1"/>
    </xf>
    <xf numFmtId="0" fontId="3" fillId="0" borderId="18" xfId="0" applyFont="1" applyBorder="1" applyAlignment="1">
      <alignment horizontal="justify" vertical="center" wrapText="1"/>
    </xf>
    <xf numFmtId="0" fontId="2" fillId="2" borderId="33" xfId="0" applyFont="1" applyFill="1" applyBorder="1" applyAlignment="1">
      <alignment horizontal="right" vertical="center" wrapText="1"/>
    </xf>
    <xf numFmtId="0" fontId="2" fillId="2" borderId="25" xfId="0" applyFont="1" applyFill="1" applyBorder="1" applyAlignment="1">
      <alignment horizontal="right" vertical="center" wrapText="1"/>
    </xf>
    <xf numFmtId="164" fontId="2" fillId="2" borderId="25" xfId="1" applyNumberFormat="1" applyFont="1" applyFill="1" applyBorder="1" applyAlignment="1">
      <alignment horizontal="center" vertical="center" wrapText="1"/>
    </xf>
    <xf numFmtId="164" fontId="2" fillId="2" borderId="25" xfId="1" applyNumberFormat="1" applyFont="1" applyFill="1" applyBorder="1" applyAlignment="1">
      <alignment horizontal="right" vertical="center" wrapText="1"/>
    </xf>
    <xf numFmtId="164" fontId="2" fillId="2" borderId="0" xfId="1" applyNumberFormat="1" applyFont="1" applyFill="1" applyBorder="1" applyAlignment="1">
      <alignment horizontal="right" vertical="center" wrapText="1"/>
    </xf>
    <xf numFmtId="164" fontId="2" fillId="2" borderId="27" xfId="1" applyNumberFormat="1" applyFont="1" applyFill="1" applyBorder="1" applyAlignment="1">
      <alignment horizontal="right"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vertical="center" wrapText="1"/>
    </xf>
    <xf numFmtId="164" fontId="2" fillId="0" borderId="22" xfId="1" applyNumberFormat="1" applyFont="1" applyFill="1" applyBorder="1" applyAlignment="1">
      <alignment horizontal="center" vertical="center" wrapText="1"/>
    </xf>
    <xf numFmtId="164" fontId="2" fillId="0" borderId="22" xfId="1" applyNumberFormat="1" applyFont="1" applyFill="1" applyBorder="1" applyAlignment="1">
      <alignment horizontal="right" vertical="center" wrapText="1"/>
    </xf>
    <xf numFmtId="164" fontId="14" fillId="0" borderId="23" xfId="1" applyNumberFormat="1" applyFont="1" applyFill="1" applyBorder="1" applyAlignment="1">
      <alignment horizontal="right" vertical="center" wrapText="1"/>
    </xf>
    <xf numFmtId="0" fontId="3" fillId="2" borderId="19" xfId="0" applyFont="1" applyFill="1" applyBorder="1" applyAlignment="1">
      <alignment horizontal="center" vertical="center" wrapText="1"/>
    </xf>
    <xf numFmtId="0" fontId="2" fillId="2" borderId="18" xfId="0" applyFont="1" applyFill="1" applyBorder="1" applyAlignment="1">
      <alignment horizontal="right" vertical="center" wrapText="1"/>
    </xf>
    <xf numFmtId="164" fontId="2" fillId="2" borderId="18" xfId="1" applyNumberFormat="1" applyFont="1" applyFill="1" applyBorder="1" applyAlignment="1">
      <alignment horizontal="center" vertical="center" wrapText="1"/>
    </xf>
    <xf numFmtId="164" fontId="2" fillId="2" borderId="20" xfId="1" applyNumberFormat="1" applyFont="1" applyFill="1" applyBorder="1" applyAlignment="1">
      <alignment horizontal="right" vertical="center" wrapText="1"/>
    </xf>
    <xf numFmtId="164" fontId="2" fillId="2" borderId="44" xfId="1" applyNumberFormat="1" applyFont="1" applyFill="1" applyBorder="1" applyAlignment="1">
      <alignment horizontal="right" vertical="center" wrapText="1"/>
    </xf>
    <xf numFmtId="164" fontId="2" fillId="2" borderId="14" xfId="1" applyNumberFormat="1" applyFont="1" applyFill="1" applyBorder="1" applyAlignment="1">
      <alignment horizontal="right" vertical="center" wrapText="1"/>
    </xf>
    <xf numFmtId="164" fontId="2" fillId="0" borderId="0" xfId="0" applyNumberFormat="1" applyFont="1" applyAlignment="1">
      <alignment vertical="center" wrapText="1"/>
    </xf>
    <xf numFmtId="164" fontId="2" fillId="2" borderId="36" xfId="0" applyNumberFormat="1" applyFont="1" applyFill="1" applyBorder="1" applyAlignment="1">
      <alignment horizontal="right" vertical="center" wrapText="1"/>
    </xf>
    <xf numFmtId="37" fontId="2" fillId="2" borderId="37" xfId="1" applyNumberFormat="1" applyFont="1" applyFill="1" applyBorder="1" applyAlignment="1">
      <alignment horizontal="right" vertical="center" wrapText="1"/>
    </xf>
    <xf numFmtId="0" fontId="2" fillId="0" borderId="12" xfId="0" applyFont="1" applyBorder="1" applyAlignment="1">
      <alignment horizontal="center" vertical="center" wrapText="1"/>
    </xf>
    <xf numFmtId="0" fontId="2" fillId="0" borderId="45" xfId="0" applyFont="1" applyBorder="1" applyAlignment="1">
      <alignment horizontal="left" vertical="center" wrapText="1"/>
    </xf>
    <xf numFmtId="164" fontId="2" fillId="0" borderId="25" xfId="1" applyNumberFormat="1" applyFont="1" applyFill="1" applyBorder="1" applyAlignment="1">
      <alignment horizontal="center" vertical="center" wrapText="1"/>
    </xf>
    <xf numFmtId="164" fontId="2" fillId="0" borderId="25" xfId="1" applyNumberFormat="1" applyFont="1" applyFill="1" applyBorder="1" applyAlignment="1">
      <alignment horizontal="right" vertical="center" wrapText="1"/>
    </xf>
    <xf numFmtId="164" fontId="2" fillId="0" borderId="37" xfId="1" applyNumberFormat="1" applyFont="1" applyFill="1" applyBorder="1" applyAlignment="1">
      <alignment horizontal="right" vertical="center" wrapText="1"/>
    </xf>
    <xf numFmtId="2" fontId="3" fillId="0" borderId="18" xfId="0" applyNumberFormat="1" applyFont="1" applyBorder="1" applyAlignment="1">
      <alignment vertical="center" wrapText="1"/>
    </xf>
    <xf numFmtId="0" fontId="3" fillId="0" borderId="19" xfId="3" applyFont="1" applyBorder="1" applyAlignment="1">
      <alignment horizontal="center" vertical="center" wrapText="1"/>
    </xf>
    <xf numFmtId="0" fontId="3" fillId="5" borderId="0" xfId="0" applyFont="1" applyFill="1" applyAlignment="1">
      <alignment vertical="center" wrapText="1"/>
    </xf>
    <xf numFmtId="0" fontId="2" fillId="0" borderId="4" xfId="3" applyFont="1" applyBorder="1" applyAlignment="1">
      <alignment vertical="center" wrapText="1"/>
    </xf>
    <xf numFmtId="0" fontId="2" fillId="0" borderId="0" xfId="3" applyFont="1" applyAlignment="1">
      <alignment vertical="center" wrapText="1"/>
    </xf>
    <xf numFmtId="164" fontId="15" fillId="0" borderId="18" xfId="1" applyNumberFormat="1" applyFont="1" applyFill="1" applyBorder="1" applyAlignment="1">
      <alignment horizontal="right" vertical="center" wrapText="1"/>
    </xf>
    <xf numFmtId="0" fontId="0" fillId="0" borderId="33" xfId="0" applyBorder="1" applyAlignment="1">
      <alignment horizontal="center"/>
    </xf>
    <xf numFmtId="0" fontId="3" fillId="0" borderId="25" xfId="0" applyFont="1" applyBorder="1" applyAlignment="1">
      <alignment horizontal="justify" vertical="center" wrapText="1"/>
    </xf>
    <xf numFmtId="0" fontId="3" fillId="0" borderId="26" xfId="1" applyNumberFormat="1" applyFont="1" applyFill="1" applyBorder="1" applyAlignment="1">
      <alignment horizontal="center" vertical="center" wrapText="1"/>
    </xf>
    <xf numFmtId="0" fontId="16" fillId="0" borderId="0" xfId="0" applyFont="1" applyAlignment="1">
      <alignment wrapText="1"/>
    </xf>
    <xf numFmtId="164" fontId="0" fillId="0" borderId="0" xfId="0" applyNumberFormat="1"/>
    <xf numFmtId="43" fontId="15" fillId="0" borderId="18" xfId="0" applyNumberFormat="1" applyFont="1" applyBorder="1" applyAlignment="1">
      <alignment vertical="center" wrapText="1"/>
    </xf>
    <xf numFmtId="164" fontId="3" fillId="6" borderId="18" xfId="1" applyNumberFormat="1" applyFont="1" applyFill="1" applyBorder="1" applyAlignment="1">
      <alignment horizontal="right" vertical="center" wrapText="1"/>
    </xf>
    <xf numFmtId="164" fontId="3" fillId="6" borderId="30" xfId="1" applyNumberFormat="1" applyFont="1" applyFill="1" applyBorder="1" applyAlignment="1">
      <alignment horizontal="right" vertical="center" wrapText="1"/>
    </xf>
    <xf numFmtId="0" fontId="21" fillId="0" borderId="0" xfId="0" applyFont="1" applyAlignment="1">
      <alignment vertical="center" wrapText="1"/>
    </xf>
    <xf numFmtId="0" fontId="20" fillId="0" borderId="0" xfId="0" applyFont="1" applyAlignment="1">
      <alignment vertical="center" wrapText="1"/>
    </xf>
    <xf numFmtId="0" fontId="21" fillId="0" borderId="18" xfId="0" applyFont="1" applyBorder="1" applyAlignment="1">
      <alignment horizontal="right" vertical="center" wrapText="1"/>
    </xf>
    <xf numFmtId="0" fontId="20" fillId="0" borderId="4" xfId="3" applyFont="1" applyBorder="1" applyAlignment="1">
      <alignment vertical="center" wrapText="1"/>
    </xf>
    <xf numFmtId="0" fontId="20" fillId="0" borderId="0" xfId="3" applyFont="1" applyAlignment="1">
      <alignment vertical="center" wrapText="1"/>
    </xf>
    <xf numFmtId="0" fontId="19" fillId="0" borderId="0" xfId="0" applyFont="1" applyAlignment="1">
      <alignment vertical="center" wrapText="1"/>
    </xf>
    <xf numFmtId="0" fontId="23" fillId="0" borderId="18" xfId="0" applyFont="1" applyBorder="1" applyAlignment="1">
      <alignment vertical="center"/>
    </xf>
    <xf numFmtId="0" fontId="24" fillId="0" borderId="18" xfId="0" applyFont="1" applyBorder="1" applyAlignment="1">
      <alignment horizontal="center" vertical="center"/>
    </xf>
    <xf numFmtId="0" fontId="24" fillId="0" borderId="18" xfId="0" applyFont="1" applyBorder="1" applyAlignment="1">
      <alignment vertical="center"/>
    </xf>
    <xf numFmtId="0" fontId="24" fillId="0" borderId="0" xfId="0" applyFont="1" applyAlignment="1">
      <alignment vertical="center"/>
    </xf>
    <xf numFmtId="0" fontId="26" fillId="0" borderId="0" xfId="0" applyFont="1" applyAlignment="1">
      <alignment vertical="center"/>
    </xf>
    <xf numFmtId="0" fontId="21" fillId="0" borderId="0" xfId="0" applyFont="1" applyAlignment="1">
      <alignment vertical="center"/>
    </xf>
    <xf numFmtId="0" fontId="19" fillId="0" borderId="0" xfId="0" applyFont="1" applyAlignment="1">
      <alignment vertical="center"/>
    </xf>
    <xf numFmtId="0" fontId="27" fillId="0" borderId="0" xfId="0" applyFont="1" applyAlignment="1">
      <alignment horizontal="left" vertical="center"/>
    </xf>
    <xf numFmtId="0" fontId="28" fillId="0" borderId="19" xfId="3" applyFont="1" applyBorder="1" applyAlignment="1">
      <alignment horizontal="center" vertical="center" wrapText="1"/>
    </xf>
    <xf numFmtId="0" fontId="28" fillId="0" borderId="0" xfId="0" applyFont="1" applyAlignment="1">
      <alignment vertical="center" wrapText="1"/>
    </xf>
    <xf numFmtId="49" fontId="6" fillId="3" borderId="16" xfId="2" applyNumberFormat="1" applyFont="1" applyFill="1" applyBorder="1" applyAlignment="1">
      <alignment horizontal="justify" vertical="center" wrapText="1"/>
    </xf>
    <xf numFmtId="0" fontId="20" fillId="0" borderId="18" xfId="0" applyFont="1" applyBorder="1" applyAlignment="1">
      <alignment horizontal="right" vertical="center" wrapText="1"/>
    </xf>
    <xf numFmtId="164" fontId="20" fillId="0" borderId="18" xfId="0" applyNumberFormat="1" applyFont="1" applyBorder="1" applyAlignment="1">
      <alignment horizontal="right" vertical="center" wrapText="1"/>
    </xf>
    <xf numFmtId="164" fontId="20" fillId="7" borderId="18" xfId="0" applyNumberFormat="1" applyFont="1" applyFill="1" applyBorder="1" applyAlignment="1">
      <alignment horizontal="right" vertical="center" wrapText="1"/>
    </xf>
    <xf numFmtId="0" fontId="20" fillId="0" borderId="0" xfId="3" applyFont="1" applyAlignment="1">
      <alignment horizontal="right" vertical="center" wrapText="1"/>
    </xf>
    <xf numFmtId="0" fontId="19" fillId="0" borderId="0" xfId="0" applyFont="1" applyAlignment="1">
      <alignment horizontal="right" vertical="center" wrapText="1"/>
    </xf>
    <xf numFmtId="0" fontId="24" fillId="0" borderId="0" xfId="0" applyFont="1" applyAlignment="1">
      <alignment horizontal="right" vertical="center"/>
    </xf>
    <xf numFmtId="0" fontId="25" fillId="0" borderId="0" xfId="0" applyFont="1" applyAlignment="1">
      <alignment horizontal="right" vertical="center"/>
    </xf>
    <xf numFmtId="0" fontId="26" fillId="0" borderId="0" xfId="0" applyFont="1" applyAlignment="1">
      <alignment horizontal="right" vertical="center"/>
    </xf>
    <xf numFmtId="0" fontId="20" fillId="6" borderId="0" xfId="3" applyFont="1" applyFill="1" applyAlignment="1">
      <alignment horizontal="right" vertical="center" wrapText="1"/>
    </xf>
    <xf numFmtId="0" fontId="23" fillId="0" borderId="18" xfId="0" applyFont="1" applyBorder="1" applyAlignment="1">
      <alignment horizontal="center" vertical="center"/>
    </xf>
    <xf numFmtId="0" fontId="20" fillId="4" borderId="18" xfId="0" applyFont="1" applyFill="1" applyBorder="1" applyAlignment="1">
      <alignment horizontal="center" vertical="center" wrapText="1"/>
    </xf>
    <xf numFmtId="0" fontId="29" fillId="8" borderId="18" xfId="0" applyFont="1" applyFill="1" applyBorder="1" applyAlignment="1">
      <alignment horizontal="left" vertical="center" wrapText="1"/>
    </xf>
    <xf numFmtId="164" fontId="21" fillId="0" borderId="18" xfId="1" applyNumberFormat="1" applyFont="1" applyFill="1" applyBorder="1" applyAlignment="1">
      <alignment horizontal="right" vertical="center" wrapText="1"/>
    </xf>
    <xf numFmtId="3" fontId="29" fillId="0" borderId="18" xfId="0" applyNumberFormat="1" applyFont="1" applyBorder="1" applyAlignment="1">
      <alignment horizontal="right" vertical="center" wrapText="1"/>
    </xf>
    <xf numFmtId="0" fontId="21" fillId="0" borderId="18" xfId="3" applyFont="1" applyBorder="1" applyAlignment="1">
      <alignment vertical="center" wrapText="1"/>
    </xf>
    <xf numFmtId="0" fontId="20" fillId="0" borderId="18" xfId="0" applyFont="1" applyBorder="1" applyAlignment="1">
      <alignment vertical="center" wrapText="1"/>
    </xf>
    <xf numFmtId="0" fontId="20" fillId="2" borderId="18" xfId="0" applyFont="1" applyFill="1" applyBorder="1" applyAlignment="1">
      <alignment horizontal="center" vertical="center" wrapText="1"/>
    </xf>
    <xf numFmtId="164" fontId="20" fillId="2" borderId="18" xfId="0" applyNumberFormat="1" applyFont="1" applyFill="1" applyBorder="1" applyAlignment="1">
      <alignment horizontal="center" vertical="center" wrapText="1"/>
    </xf>
    <xf numFmtId="164" fontId="20" fillId="7" borderId="18" xfId="1" applyNumberFormat="1" applyFont="1" applyFill="1" applyBorder="1" applyAlignment="1">
      <alignment horizontal="right" vertical="center" wrapText="1"/>
    </xf>
    <xf numFmtId="0" fontId="29" fillId="0" borderId="18" xfId="0" applyFont="1" applyBorder="1" applyAlignment="1">
      <alignment horizontal="left" vertical="center" wrapText="1"/>
    </xf>
    <xf numFmtId="0" fontId="29" fillId="0" borderId="18" xfId="0" applyFont="1" applyBorder="1" applyAlignment="1">
      <alignment horizontal="right" vertical="center" wrapText="1"/>
    </xf>
    <xf numFmtId="0" fontId="20" fillId="2" borderId="18" xfId="0" applyFont="1" applyFill="1" applyBorder="1" applyAlignment="1">
      <alignment horizontal="right" vertical="center" wrapText="1"/>
    </xf>
    <xf numFmtId="0" fontId="30" fillId="8" borderId="18" xfId="0" applyFont="1" applyFill="1" applyBorder="1" applyAlignment="1">
      <alignment horizontal="left" vertical="center" wrapText="1"/>
    </xf>
    <xf numFmtId="164" fontId="20" fillId="0" borderId="18" xfId="1" applyNumberFormat="1" applyFont="1" applyFill="1" applyBorder="1" applyAlignment="1">
      <alignment horizontal="right" vertical="center" wrapText="1"/>
    </xf>
    <xf numFmtId="0" fontId="21" fillId="0" borderId="18" xfId="0" applyFont="1" applyBorder="1" applyAlignment="1">
      <alignment horizontal="center" vertical="center" wrapText="1"/>
    </xf>
    <xf numFmtId="0" fontId="29" fillId="0" borderId="18" xfId="0" applyFont="1" applyBorder="1"/>
    <xf numFmtId="0" fontId="29" fillId="8" borderId="18" xfId="0" applyFont="1" applyFill="1" applyBorder="1" applyAlignment="1">
      <alignment horizontal="right" vertical="center" wrapText="1"/>
    </xf>
    <xf numFmtId="3" fontId="29" fillId="8" borderId="18" xfId="0" applyNumberFormat="1" applyFont="1" applyFill="1" applyBorder="1" applyAlignment="1">
      <alignment horizontal="right" vertical="center" wrapText="1"/>
    </xf>
    <xf numFmtId="0" fontId="20" fillId="0" borderId="18" xfId="3" applyFont="1" applyBorder="1" applyAlignment="1">
      <alignment horizontal="right" vertical="center" wrapText="1"/>
    </xf>
    <xf numFmtId="164" fontId="20" fillId="2" borderId="18" xfId="1" applyNumberFormat="1" applyFont="1" applyFill="1" applyBorder="1" applyAlignment="1">
      <alignment horizontal="right" vertical="center" wrapText="1"/>
    </xf>
    <xf numFmtId="164" fontId="20" fillId="2" borderId="18" xfId="0" applyNumberFormat="1" applyFont="1" applyFill="1" applyBorder="1" applyAlignment="1">
      <alignment horizontal="right" vertical="center" wrapText="1"/>
    </xf>
    <xf numFmtId="0" fontId="20" fillId="0" borderId="33" xfId="5" applyFont="1" applyBorder="1" applyAlignment="1">
      <alignment vertical="center" wrapText="1"/>
    </xf>
    <xf numFmtId="0" fontId="21" fillId="0" borderId="0" xfId="5" applyFont="1" applyAlignment="1">
      <alignment vertical="center" wrapText="1"/>
    </xf>
    <xf numFmtId="0" fontId="28" fillId="0" borderId="0" xfId="5" applyFont="1" applyAlignment="1">
      <alignment vertical="center" wrapText="1"/>
    </xf>
    <xf numFmtId="164" fontId="20" fillId="9" borderId="18" xfId="1" applyNumberFormat="1" applyFont="1" applyFill="1" applyBorder="1" applyAlignment="1">
      <alignment horizontal="right" vertical="center" wrapText="1"/>
    </xf>
    <xf numFmtId="0" fontId="20" fillId="9" borderId="18" xfId="0" applyFont="1" applyFill="1" applyBorder="1" applyAlignment="1">
      <alignment vertical="center" wrapText="1"/>
    </xf>
    <xf numFmtId="164" fontId="20" fillId="9" borderId="18" xfId="0" applyNumberFormat="1" applyFont="1" applyFill="1" applyBorder="1" applyAlignment="1">
      <alignment vertical="center" wrapText="1"/>
    </xf>
    <xf numFmtId="164" fontId="20" fillId="9" borderId="18" xfId="0" applyNumberFormat="1" applyFont="1" applyFill="1" applyBorder="1" applyAlignment="1">
      <alignment horizontal="right" vertical="center" wrapText="1"/>
    </xf>
    <xf numFmtId="0" fontId="20" fillId="9" borderId="18" xfId="0" applyFont="1" applyFill="1" applyBorder="1" applyAlignment="1">
      <alignment horizontal="right" vertical="center" wrapText="1"/>
    </xf>
    <xf numFmtId="0" fontId="29" fillId="0" borderId="57" xfId="0" applyFont="1" applyBorder="1" applyAlignment="1">
      <alignment horizontal="right" vertical="center" wrapText="1"/>
    </xf>
    <xf numFmtId="0" fontId="20" fillId="4" borderId="20"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0" xfId="3" applyFont="1" applyBorder="1" applyAlignment="1">
      <alignment vertical="center" wrapText="1"/>
    </xf>
    <xf numFmtId="164" fontId="21" fillId="0" borderId="32" xfId="1" applyNumberFormat="1" applyFont="1" applyFill="1" applyBorder="1" applyAlignment="1">
      <alignment horizontal="right" vertical="center" wrapText="1"/>
    </xf>
    <xf numFmtId="0" fontId="0" fillId="0" borderId="18" xfId="0" applyBorder="1" applyAlignment="1">
      <alignment vertical="center" wrapText="1"/>
    </xf>
    <xf numFmtId="0" fontId="29" fillId="0" borderId="58" xfId="0" applyFont="1" applyBorder="1" applyAlignment="1">
      <alignment horizontal="right" vertical="center" wrapText="1"/>
    </xf>
    <xf numFmtId="0" fontId="29" fillId="0" borderId="22" xfId="0" applyFont="1" applyBorder="1" applyAlignment="1">
      <alignment horizontal="right" vertical="center" wrapText="1"/>
    </xf>
    <xf numFmtId="0" fontId="21" fillId="0" borderId="30" xfId="3" applyFont="1" applyBorder="1" applyAlignment="1">
      <alignment horizontal="right" vertical="center" wrapText="1"/>
    </xf>
    <xf numFmtId="0" fontId="21" fillId="0" borderId="24" xfId="3" applyFont="1" applyBorder="1" applyAlignment="1">
      <alignment horizontal="right" vertical="center" wrapText="1"/>
    </xf>
    <xf numFmtId="0" fontId="0" fillId="0" borderId="18" xfId="0" applyBorder="1" applyAlignment="1">
      <alignment horizontal="right" vertical="center" wrapText="1"/>
    </xf>
    <xf numFmtId="0" fontId="30" fillId="10" borderId="57" xfId="0" applyFont="1" applyFill="1" applyBorder="1" applyAlignment="1">
      <alignment horizontal="center" vertical="center" wrapText="1"/>
    </xf>
    <xf numFmtId="0" fontId="29" fillId="0" borderId="57" xfId="0" applyFont="1" applyBorder="1"/>
    <xf numFmtId="164" fontId="29" fillId="0" borderId="57" xfId="0" applyNumberFormat="1" applyFont="1" applyBorder="1" applyAlignment="1">
      <alignment horizontal="right" vertical="center" wrapText="1"/>
    </xf>
    <xf numFmtId="0" fontId="29" fillId="8" borderId="57" xfId="0" applyFont="1" applyFill="1" applyBorder="1" applyAlignment="1">
      <alignment horizontal="right" vertical="center" wrapText="1"/>
    </xf>
    <xf numFmtId="3" fontId="29" fillId="0" borderId="57" xfId="0" applyNumberFormat="1" applyFont="1" applyBorder="1" applyAlignment="1">
      <alignment horizontal="right" vertical="center" wrapText="1"/>
    </xf>
    <xf numFmtId="3" fontId="29" fillId="8" borderId="57" xfId="0" applyNumberFormat="1" applyFont="1" applyFill="1" applyBorder="1" applyAlignment="1">
      <alignment horizontal="right" vertical="center" wrapText="1"/>
    </xf>
    <xf numFmtId="0" fontId="30" fillId="0" borderId="0" xfId="0" applyFont="1" applyAlignment="1">
      <alignment vertical="center" wrapText="1"/>
    </xf>
    <xf numFmtId="0" fontId="30" fillId="0" borderId="57" xfId="0" applyFont="1" applyBorder="1" applyAlignment="1">
      <alignment horizontal="center" vertical="center" wrapText="1"/>
    </xf>
    <xf numFmtId="0" fontId="29" fillId="0" borderId="57" xfId="0" quotePrefix="1" applyFont="1" applyBorder="1"/>
    <xf numFmtId="0" fontId="30" fillId="0" borderId="57" xfId="0" applyFont="1" applyBorder="1" applyAlignment="1">
      <alignment horizontal="right" vertical="center" wrapText="1"/>
    </xf>
    <xf numFmtId="0" fontId="29" fillId="0" borderId="0" xfId="0" applyFont="1" applyAlignment="1">
      <alignment vertical="center" wrapText="1"/>
    </xf>
    <xf numFmtId="164" fontId="30" fillId="11" borderId="57" xfId="0" applyNumberFormat="1" applyFont="1" applyFill="1" applyBorder="1" applyAlignment="1">
      <alignment horizontal="right" vertical="center" wrapText="1"/>
    </xf>
    <xf numFmtId="0" fontId="20" fillId="9" borderId="18" xfId="0" applyFont="1" applyFill="1" applyBorder="1" applyAlignment="1">
      <alignment horizontal="left" vertical="center" wrapText="1"/>
    </xf>
    <xf numFmtId="0" fontId="20" fillId="0" borderId="18" xfId="0" applyFont="1" applyBorder="1" applyAlignment="1">
      <alignment horizontal="right" vertical="center" wrapText="1"/>
    </xf>
    <xf numFmtId="0" fontId="20" fillId="0" borderId="18" xfId="0" applyFont="1" applyBorder="1" applyAlignment="1">
      <alignment horizontal="center" vertical="center" wrapText="1"/>
    </xf>
    <xf numFmtId="0" fontId="22" fillId="0" borderId="18" xfId="0" applyFont="1" applyBorder="1" applyAlignment="1">
      <alignment horizontal="left" vertical="center" wrapText="1"/>
    </xf>
    <xf numFmtId="0" fontId="20" fillId="0" borderId="56" xfId="5" applyFont="1" applyBorder="1" applyAlignment="1">
      <alignment horizontal="left" vertical="center" wrapText="1"/>
    </xf>
    <xf numFmtId="0" fontId="20" fillId="0" borderId="55" xfId="5" applyFont="1" applyBorder="1" applyAlignment="1">
      <alignment horizontal="left" vertical="center" wrapText="1"/>
    </xf>
    <xf numFmtId="0" fontId="20" fillId="0" borderId="54" xfId="5" applyFont="1" applyBorder="1" applyAlignment="1">
      <alignment horizontal="left" vertical="center" wrapText="1"/>
    </xf>
    <xf numFmtId="0" fontId="31" fillId="2" borderId="18" xfId="0" applyFont="1" applyFill="1" applyBorder="1" applyAlignment="1">
      <alignment horizontal="center" vertical="center" wrapText="1"/>
    </xf>
    <xf numFmtId="0" fontId="23" fillId="7" borderId="20" xfId="0" applyFont="1" applyFill="1" applyBorder="1" applyAlignment="1">
      <alignment horizontal="left" vertical="center"/>
    </xf>
    <xf numFmtId="0" fontId="23" fillId="7" borderId="31" xfId="0" applyFont="1" applyFill="1" applyBorder="1" applyAlignment="1">
      <alignment horizontal="left" vertical="center"/>
    </xf>
    <xf numFmtId="0" fontId="23" fillId="7" borderId="32" xfId="0" applyFont="1" applyFill="1" applyBorder="1" applyAlignment="1">
      <alignment horizontal="left" vertical="center"/>
    </xf>
    <xf numFmtId="0" fontId="23" fillId="0" borderId="18" xfId="0" applyFont="1" applyBorder="1" applyAlignment="1">
      <alignment horizontal="right" vertical="center"/>
    </xf>
    <xf numFmtId="41" fontId="24" fillId="0" borderId="18" xfId="0" applyNumberFormat="1" applyFont="1" applyBorder="1" applyAlignment="1">
      <alignment horizontal="right" vertical="center"/>
    </xf>
    <xf numFmtId="164" fontId="24" fillId="0" borderId="20" xfId="0" applyNumberFormat="1" applyFont="1" applyBorder="1" applyAlignment="1">
      <alignment horizontal="right" vertical="center"/>
    </xf>
    <xf numFmtId="164" fontId="24" fillId="0" borderId="32"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3" fillId="0" borderId="32" xfId="0" applyNumberFormat="1" applyFont="1" applyBorder="1" applyAlignment="1">
      <alignment horizontal="right" vertical="center"/>
    </xf>
    <xf numFmtId="164" fontId="23" fillId="0" borderId="20" xfId="0" applyNumberFormat="1" applyFont="1" applyBorder="1" applyAlignment="1">
      <alignment horizontal="right" vertical="center"/>
    </xf>
    <xf numFmtId="164" fontId="23" fillId="0" borderId="32" xfId="0" applyNumberFormat="1" applyFont="1" applyBorder="1" applyAlignment="1">
      <alignment horizontal="right" vertical="center"/>
    </xf>
    <xf numFmtId="0" fontId="20" fillId="0" borderId="47" xfId="3" applyFont="1" applyBorder="1" applyAlignment="1">
      <alignment horizontal="left" vertical="center" wrapText="1"/>
    </xf>
    <xf numFmtId="0" fontId="20" fillId="0" borderId="48" xfId="3" applyFont="1" applyBorder="1" applyAlignment="1">
      <alignment horizontal="left" vertical="center" wrapText="1"/>
    </xf>
    <xf numFmtId="0" fontId="20" fillId="0" borderId="49" xfId="3" applyFont="1" applyBorder="1" applyAlignment="1">
      <alignment horizontal="left" vertical="center" wrapText="1"/>
    </xf>
    <xf numFmtId="0" fontId="28" fillId="0" borderId="18" xfId="3" applyFont="1" applyBorder="1" applyAlignment="1">
      <alignment horizontal="justify" vertical="center"/>
    </xf>
    <xf numFmtId="0" fontId="28" fillId="0" borderId="50" xfId="3" applyFont="1" applyBorder="1" applyAlignment="1">
      <alignment horizontal="justify" vertical="center"/>
    </xf>
    <xf numFmtId="0" fontId="28" fillId="0" borderId="20" xfId="3" applyFont="1" applyBorder="1" applyAlignment="1">
      <alignment horizontal="left" vertical="center" wrapText="1"/>
    </xf>
    <xf numFmtId="0" fontId="28" fillId="0" borderId="31" xfId="3" applyFont="1" applyBorder="1" applyAlignment="1">
      <alignment horizontal="left" vertical="center" wrapText="1"/>
    </xf>
    <xf numFmtId="0" fontId="28" fillId="0" borderId="51" xfId="3" applyFont="1" applyBorder="1" applyAlignment="1">
      <alignment horizontal="left" vertical="center" wrapText="1"/>
    </xf>
    <xf numFmtId="0" fontId="28" fillId="0" borderId="20" xfId="4" applyFont="1" applyBorder="1" applyAlignment="1">
      <alignment horizontal="left" vertical="center" wrapText="1"/>
    </xf>
    <xf numFmtId="0" fontId="28" fillId="0" borderId="31" xfId="4" applyFont="1" applyBorder="1" applyAlignment="1">
      <alignment horizontal="left" vertical="center" wrapText="1"/>
    </xf>
    <xf numFmtId="0" fontId="28" fillId="0" borderId="51" xfId="4" applyFont="1" applyBorder="1" applyAlignment="1">
      <alignment horizontal="left" vertical="center" wrapText="1"/>
    </xf>
    <xf numFmtId="0" fontId="28" fillId="0" borderId="18" xfId="4" applyFont="1" applyBorder="1" applyAlignment="1">
      <alignment horizontal="justify" vertical="center"/>
    </xf>
    <xf numFmtId="0" fontId="28" fillId="0" borderId="50" xfId="4" applyFont="1" applyBorder="1" applyAlignment="1">
      <alignment horizontal="justify" vertical="center"/>
    </xf>
    <xf numFmtId="0" fontId="1" fillId="0" borderId="4" xfId="5" applyBorder="1" applyAlignment="1">
      <alignment horizontal="center" vertical="center"/>
    </xf>
    <xf numFmtId="0" fontId="1" fillId="0" borderId="0" xfId="5" applyAlignment="1">
      <alignment horizontal="center" vertical="center"/>
    </xf>
    <xf numFmtId="0" fontId="1" fillId="0" borderId="5" xfId="5" applyBorder="1" applyAlignment="1">
      <alignment horizontal="center" vertical="center"/>
    </xf>
    <xf numFmtId="0" fontId="19" fillId="0" borderId="4" xfId="5" applyFont="1" applyBorder="1" applyAlignment="1">
      <alignment horizontal="left" vertical="center"/>
    </xf>
    <xf numFmtId="0" fontId="19" fillId="0" borderId="0" xfId="5" applyFont="1" applyAlignment="1">
      <alignment horizontal="left" vertical="center"/>
    </xf>
    <xf numFmtId="0" fontId="20" fillId="0" borderId="0" xfId="4" applyFont="1" applyAlignment="1">
      <alignment horizontal="left" vertical="center" wrapText="1"/>
    </xf>
    <xf numFmtId="0" fontId="20" fillId="0" borderId="5" xfId="4" applyFont="1" applyBorder="1" applyAlignment="1">
      <alignment horizontal="left" vertical="center" wrapText="1"/>
    </xf>
    <xf numFmtId="0" fontId="19" fillId="0" borderId="4" xfId="5" applyFont="1" applyBorder="1" applyAlignment="1">
      <alignment horizontal="left"/>
    </xf>
    <xf numFmtId="0" fontId="19" fillId="0" borderId="0" xfId="5" applyFont="1" applyAlignment="1">
      <alignment horizontal="left"/>
    </xf>
    <xf numFmtId="0" fontId="20" fillId="0" borderId="0" xfId="4" applyFont="1" applyAlignment="1">
      <alignment horizontal="left"/>
    </xf>
    <xf numFmtId="0" fontId="20" fillId="0" borderId="5" xfId="4" applyFont="1" applyBorder="1" applyAlignment="1">
      <alignment horizontal="left"/>
    </xf>
    <xf numFmtId="0" fontId="1" fillId="0" borderId="6" xfId="5" applyBorder="1" applyAlignment="1">
      <alignment horizontal="center" vertical="center"/>
    </xf>
    <xf numFmtId="0" fontId="1" fillId="0" borderId="7" xfId="5" applyBorder="1" applyAlignment="1">
      <alignment horizontal="center" vertical="center"/>
    </xf>
    <xf numFmtId="0" fontId="1" fillId="0" borderId="8" xfId="5" applyBorder="1" applyAlignment="1">
      <alignment horizontal="center" vertical="center"/>
    </xf>
    <xf numFmtId="0" fontId="9" fillId="0" borderId="4" xfId="0" applyFont="1" applyBorder="1" applyAlignment="1">
      <alignment horizontal="left" vertical="center"/>
    </xf>
    <xf numFmtId="0" fontId="9" fillId="0" borderId="0" xfId="0" applyFont="1" applyAlignment="1">
      <alignment horizontal="left" vertical="center"/>
    </xf>
    <xf numFmtId="0" fontId="2" fillId="0" borderId="0" xfId="4" applyFont="1" applyAlignment="1">
      <alignment horizontal="left"/>
    </xf>
    <xf numFmtId="0" fontId="2" fillId="0" borderId="5" xfId="4" applyFont="1" applyBorder="1" applyAlignment="1">
      <alignment horizontal="left"/>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52" xfId="3" applyFont="1" applyBorder="1" applyAlignment="1">
      <alignment horizontal="center" vertical="center" wrapText="1"/>
    </xf>
    <xf numFmtId="0" fontId="2" fillId="0" borderId="53" xfId="3" applyFont="1" applyBorder="1" applyAlignment="1">
      <alignment horizontal="center" vertical="center" wrapText="1"/>
    </xf>
    <xf numFmtId="0" fontId="2" fillId="0" borderId="0" xfId="4" applyFont="1" applyAlignment="1">
      <alignment horizontal="left" vertical="center" wrapText="1"/>
    </xf>
    <xf numFmtId="0" fontId="2" fillId="0" borderId="5" xfId="4" applyFont="1" applyBorder="1" applyAlignment="1">
      <alignment horizontal="left" vertical="center" wrapText="1"/>
    </xf>
    <xf numFmtId="0" fontId="2" fillId="0" borderId="47" xfId="3" applyFont="1" applyBorder="1" applyAlignment="1">
      <alignment horizontal="left" vertical="center" wrapText="1"/>
    </xf>
    <xf numFmtId="0" fontId="2" fillId="0" borderId="48" xfId="3" applyFont="1" applyBorder="1" applyAlignment="1">
      <alignment horizontal="left" vertical="center" wrapText="1"/>
    </xf>
    <xf numFmtId="0" fontId="2" fillId="0" borderId="49" xfId="3" applyFont="1" applyBorder="1" applyAlignment="1">
      <alignment horizontal="left" vertical="center" wrapText="1"/>
    </xf>
    <xf numFmtId="0" fontId="3" fillId="0" borderId="18" xfId="3" applyFont="1" applyBorder="1" applyAlignment="1">
      <alignment horizontal="justify" vertical="center"/>
    </xf>
    <xf numFmtId="0" fontId="3" fillId="0" borderId="50" xfId="3" applyFont="1" applyBorder="1" applyAlignment="1">
      <alignment horizontal="justify" vertical="center"/>
    </xf>
    <xf numFmtId="0" fontId="3" fillId="0" borderId="20" xfId="3" applyFont="1" applyBorder="1" applyAlignment="1">
      <alignment horizontal="left" vertical="center"/>
    </xf>
    <xf numFmtId="0" fontId="3" fillId="0" borderId="31" xfId="3" applyFont="1" applyBorder="1" applyAlignment="1">
      <alignment horizontal="left" vertical="center"/>
    </xf>
    <xf numFmtId="0" fontId="3" fillId="0" borderId="51" xfId="3" applyFont="1" applyBorder="1" applyAlignment="1">
      <alignment horizontal="left" vertical="center"/>
    </xf>
    <xf numFmtId="0" fontId="3" fillId="0" borderId="18" xfId="4" applyFont="1" applyBorder="1" applyAlignment="1">
      <alignment horizontal="justify" vertical="center"/>
    </xf>
    <xf numFmtId="0" fontId="3" fillId="0" borderId="50" xfId="4" applyFont="1" applyBorder="1" applyAlignment="1">
      <alignment horizontal="justify"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9" fillId="2" borderId="4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4"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right"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11" xfId="0" applyFont="1" applyBorder="1" applyAlignment="1">
      <alignment horizontal="justify"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61" xfId="0" applyFont="1" applyBorder="1" applyAlignment="1">
      <alignment horizontal="left" vertical="center" wrapText="1"/>
    </xf>
    <xf numFmtId="0" fontId="22" fillId="0" borderId="0" xfId="5" applyFont="1" applyAlignment="1">
      <alignment horizontal="center"/>
    </xf>
    <xf numFmtId="0" fontId="22" fillId="0" borderId="0" xfId="5" applyFont="1" applyAlignment="1">
      <alignment horizontal="center"/>
    </xf>
    <xf numFmtId="0" fontId="33" fillId="0" borderId="0" xfId="5" applyFont="1"/>
    <xf numFmtId="0" fontId="33" fillId="0" borderId="0" xfId="5" applyFont="1" applyAlignment="1">
      <alignment horizontal="center"/>
    </xf>
    <xf numFmtId="41" fontId="33" fillId="0" borderId="0" xfId="5" applyNumberFormat="1" applyFont="1"/>
    <xf numFmtId="41" fontId="33" fillId="0" borderId="0" xfId="6" applyFont="1" applyFill="1"/>
    <xf numFmtId="0" fontId="34" fillId="0" borderId="62" xfId="5" applyFont="1" applyBorder="1" applyAlignment="1">
      <alignment horizontal="center" vertical="center"/>
    </xf>
    <xf numFmtId="41" fontId="34" fillId="0" borderId="62" xfId="6" applyFont="1" applyFill="1" applyBorder="1" applyAlignment="1">
      <alignment horizontal="center" vertical="center" wrapText="1"/>
    </xf>
    <xf numFmtId="41" fontId="34" fillId="0" borderId="3" xfId="6" applyFont="1" applyFill="1" applyBorder="1" applyAlignment="1">
      <alignment horizontal="center" vertical="center"/>
    </xf>
    <xf numFmtId="41" fontId="35" fillId="0" borderId="62" xfId="6" applyFont="1" applyFill="1" applyBorder="1" applyAlignment="1">
      <alignment horizontal="center" vertical="center" wrapText="1"/>
    </xf>
    <xf numFmtId="41" fontId="35" fillId="0" borderId="62" xfId="6" applyFont="1" applyFill="1" applyBorder="1" applyAlignment="1">
      <alignment horizontal="center" vertical="center"/>
    </xf>
    <xf numFmtId="41" fontId="35" fillId="0" borderId="2" xfId="6" applyFont="1" applyFill="1" applyBorder="1" applyAlignment="1">
      <alignment horizontal="center" vertical="center" wrapText="1"/>
    </xf>
    <xf numFmtId="41" fontId="35" fillId="0" borderId="3" xfId="6" applyFont="1" applyFill="1" applyBorder="1" applyAlignment="1">
      <alignment horizontal="center" vertical="center" wrapText="1"/>
    </xf>
    <xf numFmtId="41" fontId="35" fillId="0" borderId="1" xfId="6" applyFont="1" applyFill="1" applyBorder="1" applyAlignment="1">
      <alignment horizontal="center" vertical="center" wrapText="1"/>
    </xf>
    <xf numFmtId="41" fontId="35" fillId="0" borderId="52" xfId="6" applyFont="1" applyFill="1" applyBorder="1" applyAlignment="1">
      <alignment horizontal="center" vertical="center" wrapText="1"/>
    </xf>
    <xf numFmtId="41" fontId="35" fillId="0" borderId="53" xfId="6" applyFont="1" applyFill="1" applyBorder="1" applyAlignment="1">
      <alignment horizontal="center" vertical="center" wrapText="1"/>
    </xf>
    <xf numFmtId="41" fontId="35" fillId="0" borderId="49" xfId="6" applyFont="1" applyFill="1" applyBorder="1" applyAlignment="1">
      <alignment horizontal="center" vertical="center" wrapText="1"/>
    </xf>
    <xf numFmtId="0" fontId="36" fillId="0" borderId="0" xfId="5" applyFont="1" applyAlignment="1">
      <alignment horizontal="center" vertical="center"/>
    </xf>
    <xf numFmtId="0" fontId="34" fillId="0" borderId="63" xfId="5" applyFont="1" applyBorder="1" applyAlignment="1">
      <alignment horizontal="center" vertical="center"/>
    </xf>
    <xf numFmtId="41" fontId="34" fillId="0" borderId="63" xfId="6" applyFont="1" applyFill="1" applyBorder="1" applyAlignment="1">
      <alignment horizontal="center" vertical="center" wrapText="1"/>
    </xf>
    <xf numFmtId="41" fontId="34" fillId="0" borderId="63" xfId="6" applyFont="1" applyFill="1" applyBorder="1" applyAlignment="1">
      <alignment horizontal="center" vertical="center" wrapText="1"/>
    </xf>
    <xf numFmtId="41" fontId="35" fillId="0" borderId="63" xfId="6" applyFont="1" applyFill="1" applyBorder="1" applyAlignment="1">
      <alignment horizontal="center" vertical="center" wrapText="1"/>
    </xf>
    <xf numFmtId="41" fontId="35" fillId="0" borderId="63" xfId="6" applyFont="1" applyFill="1" applyBorder="1" applyAlignment="1">
      <alignment horizontal="center" vertical="center"/>
    </xf>
    <xf numFmtId="41" fontId="35" fillId="0" borderId="8" xfId="6" applyFont="1" applyFill="1" applyBorder="1" applyAlignment="1">
      <alignment horizontal="center" vertical="center" wrapText="1"/>
    </xf>
    <xf numFmtId="41" fontId="35" fillId="0" borderId="8" xfId="6" applyFont="1" applyFill="1" applyBorder="1" applyAlignment="1">
      <alignment horizontal="center" wrapText="1"/>
    </xf>
    <xf numFmtId="41" fontId="35" fillId="0" borderId="63" xfId="6" applyFont="1" applyFill="1" applyBorder="1" applyAlignment="1">
      <alignment horizontal="center" vertical="center" wrapText="1"/>
    </xf>
    <xf numFmtId="41" fontId="35" fillId="0" borderId="64" xfId="6" applyFont="1" applyFill="1" applyBorder="1" applyAlignment="1">
      <alignment horizontal="center" vertical="center" wrapText="1"/>
    </xf>
    <xf numFmtId="41" fontId="35" fillId="0" borderId="1" xfId="6" applyFont="1" applyFill="1" applyBorder="1" applyAlignment="1">
      <alignment horizontal="center" vertical="center" wrapText="1"/>
    </xf>
    <xf numFmtId="41" fontId="35" fillId="0" borderId="65" xfId="6" applyFont="1" applyFill="1" applyBorder="1" applyAlignment="1">
      <alignment horizontal="center" vertical="center" wrapText="1"/>
    </xf>
    <xf numFmtId="0" fontId="33" fillId="0" borderId="24" xfId="5" applyFont="1" applyBorder="1" applyAlignment="1">
      <alignment horizontal="center" vertical="center"/>
    </xf>
    <xf numFmtId="0" fontId="33" fillId="0" borderId="24" xfId="5" applyFont="1" applyBorder="1" applyAlignment="1">
      <alignment horizontal="left" vertical="center"/>
    </xf>
    <xf numFmtId="41" fontId="33" fillId="0" borderId="24" xfId="6" applyFont="1" applyFill="1" applyBorder="1" applyAlignment="1">
      <alignment horizontal="center" vertical="center"/>
    </xf>
    <xf numFmtId="0" fontId="33" fillId="0" borderId="0" xfId="5" applyFont="1" applyAlignment="1">
      <alignment horizontal="center" vertical="center"/>
    </xf>
    <xf numFmtId="0" fontId="33" fillId="0" borderId="18" xfId="5" applyFont="1" applyBorder="1" applyAlignment="1">
      <alignment horizontal="center" vertical="center"/>
    </xf>
    <xf numFmtId="0" fontId="33" fillId="0" borderId="18" xfId="5" applyFont="1" applyBorder="1" applyAlignment="1">
      <alignment horizontal="left" vertical="center"/>
    </xf>
    <xf numFmtId="41" fontId="33" fillId="0" borderId="18" xfId="6" applyFont="1" applyFill="1" applyBorder="1" applyAlignment="1">
      <alignment horizontal="center" vertical="center"/>
    </xf>
    <xf numFmtId="41" fontId="33" fillId="6" borderId="18" xfId="6" applyFont="1" applyFill="1" applyBorder="1" applyAlignment="1">
      <alignment horizontal="center" vertical="center"/>
    </xf>
    <xf numFmtId="41" fontId="33" fillId="0" borderId="18" xfId="6" applyFont="1" applyFill="1" applyBorder="1" applyAlignment="1">
      <alignment horizontal="left" vertical="top"/>
    </xf>
    <xf numFmtId="0" fontId="33" fillId="0" borderId="0" xfId="5" applyFont="1" applyAlignment="1">
      <alignment horizontal="left" vertical="center"/>
    </xf>
    <xf numFmtId="166" fontId="33" fillId="0" borderId="0" xfId="6" applyNumberFormat="1" applyFont="1" applyFill="1" applyBorder="1" applyAlignment="1">
      <alignment horizontal="center" vertical="center"/>
    </xf>
    <xf numFmtId="41" fontId="33" fillId="0" borderId="0" xfId="6" applyFont="1" applyFill="1" applyBorder="1" applyAlignment="1">
      <alignment horizontal="center" vertical="center"/>
    </xf>
    <xf numFmtId="0" fontId="33" fillId="0" borderId="0" xfId="5" quotePrefix="1" applyFont="1" applyAlignment="1">
      <alignment horizontal="center"/>
    </xf>
    <xf numFmtId="0" fontId="37" fillId="0" borderId="0" xfId="5" applyFont="1" applyAlignment="1">
      <alignment horizontal="center"/>
    </xf>
    <xf numFmtId="0" fontId="38" fillId="0" borderId="0" xfId="5" applyFont="1" applyAlignment="1">
      <alignment horizontal="center"/>
    </xf>
    <xf numFmtId="0" fontId="39" fillId="0" borderId="0" xfId="5" applyFont="1"/>
    <xf numFmtId="164" fontId="39" fillId="0" borderId="0" xfId="7" applyNumberFormat="1" applyFont="1"/>
    <xf numFmtId="0" fontId="40" fillId="0" borderId="0" xfId="5" applyFont="1"/>
    <xf numFmtId="0" fontId="41" fillId="0" borderId="18" xfId="5" applyFont="1" applyBorder="1" applyAlignment="1">
      <alignment horizontal="center" vertical="center"/>
    </xf>
    <xf numFmtId="41" fontId="41" fillId="0" borderId="18" xfId="6" applyFont="1" applyBorder="1" applyAlignment="1">
      <alignment horizontal="center" vertical="center"/>
    </xf>
    <xf numFmtId="41" fontId="42" fillId="0" borderId="0" xfId="6" applyFont="1" applyFill="1" applyBorder="1" applyAlignment="1">
      <alignment horizontal="center" vertical="center"/>
    </xf>
    <xf numFmtId="0" fontId="39" fillId="0" borderId="0" xfId="5" applyFont="1" applyAlignment="1">
      <alignment horizontal="center" vertical="center"/>
    </xf>
    <xf numFmtId="164" fontId="39" fillId="0" borderId="0" xfId="7" applyNumberFormat="1" applyFont="1" applyAlignment="1">
      <alignment horizontal="center" vertical="center"/>
    </xf>
    <xf numFmtId="0" fontId="40" fillId="0" borderId="0" xfId="5" applyFont="1" applyAlignment="1">
      <alignment horizontal="center" vertical="center"/>
    </xf>
    <xf numFmtId="41" fontId="41" fillId="0" borderId="18" xfId="6" applyFont="1" applyBorder="1" applyAlignment="1">
      <alignment horizontal="center" vertical="center"/>
    </xf>
    <xf numFmtId="41" fontId="42" fillId="0" borderId="18" xfId="6" applyFont="1" applyBorder="1" applyAlignment="1">
      <alignment horizontal="center" vertical="center"/>
    </xf>
    <xf numFmtId="0" fontId="39" fillId="0" borderId="0" xfId="5" applyFont="1" applyAlignment="1">
      <alignment horizontal="left" vertical="center"/>
    </xf>
    <xf numFmtId="41" fontId="39" fillId="0" borderId="0" xfId="6" applyFont="1" applyAlignment="1">
      <alignment horizontal="center" vertical="center"/>
    </xf>
    <xf numFmtId="0" fontId="40" fillId="0" borderId="18" xfId="5" applyFont="1" applyBorder="1" applyAlignment="1">
      <alignment horizontal="center" vertical="center"/>
    </xf>
    <xf numFmtId="0" fontId="40" fillId="0" borderId="18" xfId="5" applyFont="1" applyBorder="1" applyAlignment="1">
      <alignment vertical="center"/>
    </xf>
    <xf numFmtId="0" fontId="40" fillId="0" borderId="18" xfId="5" applyFont="1" applyBorder="1" applyAlignment="1">
      <alignment horizontal="left" vertical="center"/>
    </xf>
    <xf numFmtId="41" fontId="40" fillId="0" borderId="18" xfId="6" applyFont="1" applyBorder="1" applyAlignment="1">
      <alignment horizontal="left" vertical="center"/>
    </xf>
    <xf numFmtId="41" fontId="43" fillId="0" borderId="18" xfId="6" applyFont="1" applyBorder="1" applyAlignment="1">
      <alignment vertical="center"/>
    </xf>
    <xf numFmtId="41" fontId="44" fillId="0" borderId="0" xfId="6" applyFont="1" applyFill="1" applyBorder="1" applyAlignment="1">
      <alignment vertical="center"/>
    </xf>
    <xf numFmtId="0" fontId="39" fillId="0" borderId="0" xfId="5" applyFont="1" applyAlignment="1">
      <alignment vertical="center"/>
    </xf>
    <xf numFmtId="164" fontId="39" fillId="0" borderId="0" xfId="7" applyNumberFormat="1" applyFont="1" applyAlignment="1">
      <alignment vertical="center"/>
    </xf>
    <xf numFmtId="0" fontId="40" fillId="0" borderId="0" xfId="5" applyFont="1" applyAlignment="1">
      <alignment vertical="center"/>
    </xf>
    <xf numFmtId="0" fontId="39" fillId="0" borderId="0" xfId="5" applyFont="1" applyAlignment="1">
      <alignment vertical="center" wrapText="1"/>
    </xf>
    <xf numFmtId="164" fontId="39" fillId="0" borderId="0" xfId="7" applyNumberFormat="1" applyFont="1" applyAlignment="1">
      <alignment vertical="center" wrapText="1"/>
    </xf>
    <xf numFmtId="0" fontId="39" fillId="0" borderId="0" xfId="5" applyFont="1" applyAlignment="1">
      <alignment horizontal="left" vertical="top" wrapText="1"/>
    </xf>
    <xf numFmtId="0" fontId="39" fillId="0" borderId="0" xfId="5" applyFont="1" applyAlignment="1">
      <alignment horizontal="left" vertical="center" wrapText="1"/>
    </xf>
    <xf numFmtId="164" fontId="39" fillId="0" borderId="0" xfId="5" applyNumberFormat="1" applyFont="1" applyAlignment="1">
      <alignment horizontal="left" vertical="center" wrapText="1"/>
    </xf>
    <xf numFmtId="164" fontId="39" fillId="0" borderId="0" xfId="5" applyNumberFormat="1" applyFont="1" applyAlignment="1">
      <alignment vertical="center"/>
    </xf>
    <xf numFmtId="41" fontId="39" fillId="0" borderId="0" xfId="5" applyNumberFormat="1" applyFont="1" applyAlignment="1">
      <alignment horizontal="left" vertical="center" wrapText="1"/>
    </xf>
    <xf numFmtId="41" fontId="39" fillId="0" borderId="0" xfId="5" applyNumberFormat="1" applyFont="1" applyAlignment="1">
      <alignment vertical="center"/>
    </xf>
    <xf numFmtId="41" fontId="43" fillId="0" borderId="18" xfId="6" applyFont="1" applyFill="1" applyBorder="1" applyAlignment="1">
      <alignment vertical="center"/>
    </xf>
    <xf numFmtId="164" fontId="39" fillId="0" borderId="0" xfId="7" applyNumberFormat="1" applyFont="1" applyFill="1" applyAlignment="1">
      <alignment vertical="center" wrapText="1"/>
    </xf>
    <xf numFmtId="0" fontId="40" fillId="0" borderId="0" xfId="5" applyFont="1" applyAlignment="1">
      <alignment horizontal="center"/>
    </xf>
    <xf numFmtId="0" fontId="40" fillId="0" borderId="0" xfId="5" applyFont="1" applyAlignment="1">
      <alignment horizontal="left"/>
    </xf>
    <xf numFmtId="41" fontId="45" fillId="0" borderId="0" xfId="6" applyFont="1" applyAlignment="1">
      <alignment horizontal="left" vertical="center"/>
    </xf>
    <xf numFmtId="41" fontId="43" fillId="0" borderId="0" xfId="6" applyFont="1"/>
    <xf numFmtId="41" fontId="43" fillId="0" borderId="0" xfId="6" applyFont="1" applyFill="1"/>
    <xf numFmtId="41" fontId="40" fillId="0" borderId="0" xfId="6" applyFont="1" applyAlignment="1">
      <alignment horizontal="left"/>
    </xf>
    <xf numFmtId="0" fontId="19" fillId="0" borderId="0" xfId="5" applyFont="1"/>
    <xf numFmtId="0" fontId="1" fillId="0" borderId="0" xfId="5"/>
    <xf numFmtId="164" fontId="19" fillId="0" borderId="18" xfId="7" applyNumberFormat="1" applyFont="1" applyBorder="1"/>
    <xf numFmtId="164" fontId="32" fillId="0" borderId="0" xfId="7" applyNumberFormat="1" applyFont="1"/>
    <xf numFmtId="0" fontId="1" fillId="0" borderId="18" xfId="5" applyBorder="1" applyAlignment="1">
      <alignment horizontal="left"/>
    </xf>
    <xf numFmtId="164" fontId="32" fillId="0" borderId="18" xfId="7" applyNumberFormat="1" applyFont="1" applyBorder="1"/>
    <xf numFmtId="164" fontId="32" fillId="0" borderId="18" xfId="7" applyNumberFormat="1" applyFont="1" applyBorder="1" applyAlignment="1">
      <alignment horizontal="left"/>
    </xf>
    <xf numFmtId="0" fontId="1" fillId="0" borderId="18" xfId="5" applyBorder="1"/>
  </cellXfs>
  <cellStyles count="8">
    <cellStyle name="Comma" xfId="1" builtinId="3"/>
    <cellStyle name="Comma [0] 3 2" xfId="6" xr:uid="{37CCBF6B-62B2-42D0-B8F1-8BE36FDFEDF0}"/>
    <cellStyle name="Comma 3 2" xfId="7" xr:uid="{EA3EC948-4B2E-41B9-B6EE-E10E6E9C78BA}"/>
    <cellStyle name="Normal" xfId="0" builtinId="0"/>
    <cellStyle name="Normal 10" xfId="2" xr:uid="{9027DAD5-4F4F-473D-A0F7-FAE67C8DEDFA}"/>
    <cellStyle name="Normal 2" xfId="5" xr:uid="{E1C4A052-0D17-2943-8F91-8C6C22AED0BA}"/>
    <cellStyle name="Normal 2 2 2" xfId="4" xr:uid="{C7BEACCA-B4D3-4741-A968-90CDDC1F530B}"/>
    <cellStyle name="Normal 6 9" xfId="3" xr:uid="{09559B56-9A68-4465-9ADD-944A8B4D84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2294-D36E-4147-8011-7916B44F8C53}">
  <sheetPr>
    <pageSetUpPr fitToPage="1"/>
  </sheetPr>
  <dimension ref="A1:AB291"/>
  <sheetViews>
    <sheetView topLeftCell="A16" zoomScale="82" zoomScaleNormal="90" workbookViewId="0">
      <selection activeCell="B94" sqref="B94"/>
    </sheetView>
  </sheetViews>
  <sheetFormatPr defaultColWidth="9.140625" defaultRowHeight="15" zeroHeight="1" x14ac:dyDescent="0.25"/>
  <cols>
    <col min="1" max="1" width="18.7109375" style="174" customWidth="1"/>
    <col min="2" max="2" width="70.42578125" style="175" customWidth="1"/>
    <col min="3" max="3" width="12.85546875" style="191" bestFit="1" customWidth="1"/>
    <col min="4" max="4" width="12.42578125" style="191" customWidth="1"/>
    <col min="5" max="5" width="12.7109375" style="191" customWidth="1"/>
    <col min="6" max="6" width="13.42578125" style="191" bestFit="1" customWidth="1"/>
    <col min="7" max="7" width="16.42578125" style="175" customWidth="1"/>
    <col min="8" max="8" width="19.7109375" style="175" customWidth="1"/>
    <col min="9" max="11" width="14.42578125" style="171" customWidth="1"/>
    <col min="12" max="16377" width="9.140625" style="171"/>
    <col min="16378" max="16384" width="1.140625" style="171" customWidth="1"/>
  </cols>
  <sheetData>
    <row r="1" spans="1:8" x14ac:dyDescent="0.25">
      <c r="A1" s="252"/>
      <c r="B1" s="252"/>
      <c r="C1" s="252"/>
      <c r="D1" s="252"/>
      <c r="E1" s="252"/>
      <c r="F1" s="252"/>
      <c r="G1" s="251"/>
      <c r="H1" s="251"/>
    </row>
    <row r="2" spans="1:8" ht="18.75" x14ac:dyDescent="0.25">
      <c r="A2" s="253" t="s">
        <v>178</v>
      </c>
      <c r="B2" s="253"/>
      <c r="C2" s="253"/>
      <c r="D2" s="253"/>
      <c r="E2" s="253"/>
      <c r="F2" s="253"/>
      <c r="G2" s="253"/>
      <c r="H2" s="253"/>
    </row>
    <row r="3" spans="1:8" ht="18.75" x14ac:dyDescent="0.25">
      <c r="A3" s="253" t="s">
        <v>179</v>
      </c>
      <c r="B3" s="253"/>
      <c r="C3" s="253"/>
      <c r="D3" s="253"/>
      <c r="E3" s="253"/>
      <c r="F3" s="253"/>
      <c r="G3" s="253"/>
      <c r="H3" s="253"/>
    </row>
    <row r="4" spans="1:8" ht="15.75" customHeight="1" thickBot="1" x14ac:dyDescent="0.3">
      <c r="A4" s="203" t="s">
        <v>1</v>
      </c>
      <c r="B4" s="336" t="s">
        <v>180</v>
      </c>
      <c r="C4" s="337"/>
      <c r="D4" s="337"/>
      <c r="E4" s="337"/>
      <c r="F4" s="337"/>
      <c r="G4" s="337"/>
      <c r="H4" s="338"/>
    </row>
    <row r="5" spans="1:8" ht="45.75" thickBot="1" x14ac:dyDescent="0.3">
      <c r="A5" s="219" t="s">
        <v>181</v>
      </c>
      <c r="B5" s="254" t="s">
        <v>171</v>
      </c>
      <c r="C5" s="255"/>
      <c r="D5" s="255"/>
      <c r="E5" s="255"/>
      <c r="F5" s="255"/>
      <c r="G5" s="255"/>
      <c r="H5" s="256"/>
    </row>
    <row r="6" spans="1:8" ht="60.75" thickTop="1" x14ac:dyDescent="0.25">
      <c r="A6" s="204" t="s">
        <v>2</v>
      </c>
      <c r="B6" s="204" t="s">
        <v>3</v>
      </c>
      <c r="C6" s="204" t="s">
        <v>4</v>
      </c>
      <c r="D6" s="204" t="s">
        <v>5</v>
      </c>
      <c r="E6" s="204" t="s">
        <v>6</v>
      </c>
      <c r="F6" s="204" t="s">
        <v>7</v>
      </c>
      <c r="G6" s="205" t="s">
        <v>8</v>
      </c>
      <c r="H6" s="204" t="s">
        <v>9</v>
      </c>
    </row>
    <row r="7" spans="1:8" customFormat="1" x14ac:dyDescent="0.25">
      <c r="A7" s="250" t="s">
        <v>10</v>
      </c>
      <c r="B7" s="250"/>
      <c r="C7" s="250"/>
      <c r="D7" s="250"/>
      <c r="E7" s="250"/>
      <c r="F7" s="250"/>
      <c r="G7" s="250"/>
      <c r="H7" s="222"/>
    </row>
    <row r="8" spans="1:8" x14ac:dyDescent="0.25">
      <c r="A8" s="228"/>
      <c r="B8" s="199" t="s">
        <v>11</v>
      </c>
      <c r="C8" s="231">
        <v>1</v>
      </c>
      <c r="D8" s="200">
        <v>1</v>
      </c>
      <c r="E8" s="200">
        <v>1</v>
      </c>
      <c r="F8" s="200">
        <v>1</v>
      </c>
      <c r="G8" s="201"/>
      <c r="H8" s="201"/>
    </row>
    <row r="9" spans="1:8" x14ac:dyDescent="0.25">
      <c r="A9" s="228"/>
      <c r="B9" s="199" t="s">
        <v>12</v>
      </c>
      <c r="C9" s="231">
        <v>1</v>
      </c>
      <c r="D9" s="200">
        <v>1</v>
      </c>
      <c r="E9" s="200">
        <v>1</v>
      </c>
      <c r="F9" s="200">
        <v>1</v>
      </c>
      <c r="G9" s="200"/>
      <c r="H9" s="201"/>
    </row>
    <row r="10" spans="1:8" x14ac:dyDescent="0.25">
      <c r="A10" s="228"/>
      <c r="B10" s="207" t="s">
        <v>13</v>
      </c>
      <c r="C10" s="233">
        <v>1</v>
      </c>
      <c r="D10" s="234">
        <v>1</v>
      </c>
      <c r="E10" s="234">
        <v>1</v>
      </c>
      <c r="F10" s="234">
        <v>1</v>
      </c>
      <c r="G10" s="200"/>
      <c r="H10" s="200"/>
    </row>
    <row r="11" spans="1:8" x14ac:dyDescent="0.25">
      <c r="A11" s="229"/>
      <c r="B11" s="232" t="s">
        <v>174</v>
      </c>
      <c r="C11" s="237">
        <v>1</v>
      </c>
      <c r="D11" s="237">
        <v>1</v>
      </c>
      <c r="E11" s="237">
        <v>1</v>
      </c>
      <c r="F11" s="237">
        <v>1</v>
      </c>
      <c r="G11" s="231"/>
      <c r="H11" s="200"/>
    </row>
    <row r="12" spans="1:8" x14ac:dyDescent="0.25">
      <c r="A12" s="229"/>
      <c r="B12" s="232" t="s">
        <v>175</v>
      </c>
      <c r="C12" s="237">
        <v>1</v>
      </c>
      <c r="D12" s="237">
        <v>1</v>
      </c>
      <c r="E12" s="237">
        <v>1</v>
      </c>
      <c r="F12" s="237">
        <v>1</v>
      </c>
      <c r="G12" s="231"/>
      <c r="H12" s="200"/>
    </row>
    <row r="13" spans="1:8" x14ac:dyDescent="0.25">
      <c r="A13" s="230"/>
      <c r="B13" s="202" t="s">
        <v>14</v>
      </c>
      <c r="C13" s="235">
        <v>2</v>
      </c>
      <c r="D13" s="236">
        <v>1</v>
      </c>
      <c r="E13" s="236">
        <v>1</v>
      </c>
      <c r="F13" s="236">
        <v>1</v>
      </c>
      <c r="G13" s="201"/>
      <c r="H13" s="201"/>
    </row>
    <row r="14" spans="1:8" x14ac:dyDescent="0.25">
      <c r="A14" s="204"/>
      <c r="B14" s="209" t="s">
        <v>17</v>
      </c>
      <c r="C14" s="204"/>
      <c r="D14" s="204"/>
      <c r="E14" s="204"/>
      <c r="F14" s="204"/>
      <c r="G14" s="205"/>
      <c r="H14" s="190"/>
    </row>
    <row r="15" spans="1:8" x14ac:dyDescent="0.25">
      <c r="A15" s="250" t="s">
        <v>168</v>
      </c>
      <c r="B15" s="250"/>
      <c r="C15" s="250"/>
      <c r="D15" s="250"/>
      <c r="E15" s="250"/>
      <c r="F15" s="250"/>
      <c r="G15" s="223"/>
      <c r="H15" s="224"/>
    </row>
    <row r="16" spans="1:8" customFormat="1" x14ac:dyDescent="0.25">
      <c r="A16" s="198"/>
      <c r="B16" s="210" t="s">
        <v>19</v>
      </c>
      <c r="C16" s="200"/>
      <c r="D16" s="200"/>
      <c r="E16" s="200"/>
      <c r="F16" s="200"/>
      <c r="G16" s="200"/>
      <c r="H16" s="211"/>
    </row>
    <row r="17" spans="1:28" x14ac:dyDescent="0.25">
      <c r="A17" s="198"/>
      <c r="B17" s="199" t="s">
        <v>19</v>
      </c>
      <c r="C17" s="200">
        <v>25</v>
      </c>
      <c r="D17" s="200">
        <v>1</v>
      </c>
      <c r="E17" s="200">
        <v>1</v>
      </c>
      <c r="F17" s="201">
        <v>3</v>
      </c>
      <c r="G17" s="201"/>
      <c r="H17" s="201"/>
    </row>
    <row r="18" spans="1:28" x14ac:dyDescent="0.25">
      <c r="A18" s="198"/>
      <c r="B18" s="210" t="s">
        <v>20</v>
      </c>
      <c r="C18" s="200"/>
      <c r="D18" s="200"/>
      <c r="E18" s="200"/>
      <c r="F18" s="201"/>
      <c r="G18" s="200"/>
      <c r="H18" s="201"/>
    </row>
    <row r="19" spans="1:28" x14ac:dyDescent="0.25">
      <c r="A19" s="198"/>
      <c r="B19" s="207" t="s">
        <v>21</v>
      </c>
      <c r="C19" s="208">
        <v>2</v>
      </c>
      <c r="D19" s="208">
        <v>2</v>
      </c>
      <c r="E19" s="200">
        <v>1</v>
      </c>
      <c r="F19" s="201">
        <v>3</v>
      </c>
      <c r="G19" s="201"/>
      <c r="H19" s="201"/>
    </row>
    <row r="20" spans="1:28" x14ac:dyDescent="0.25">
      <c r="A20" s="198"/>
      <c r="B20" s="207" t="s">
        <v>22</v>
      </c>
      <c r="C20" s="208">
        <v>1</v>
      </c>
      <c r="D20" s="208">
        <v>1</v>
      </c>
      <c r="E20" s="200">
        <v>1</v>
      </c>
      <c r="F20" s="201">
        <v>3</v>
      </c>
      <c r="G20" s="201"/>
      <c r="H20" s="201"/>
    </row>
    <row r="21" spans="1:28" customFormat="1" x14ac:dyDescent="0.25">
      <c r="A21" s="198"/>
      <c r="B21" s="207" t="s">
        <v>23</v>
      </c>
      <c r="C21" s="208">
        <v>2</v>
      </c>
      <c r="D21" s="208">
        <v>2</v>
      </c>
      <c r="E21" s="200">
        <v>1</v>
      </c>
      <c r="F21" s="201">
        <v>3</v>
      </c>
      <c r="G21" s="201"/>
      <c r="H21" s="201"/>
    </row>
    <row r="22" spans="1:28" customFormat="1" x14ac:dyDescent="0.25">
      <c r="A22" s="212"/>
      <c r="B22" s="207" t="s">
        <v>24</v>
      </c>
      <c r="C22" s="208">
        <v>1</v>
      </c>
      <c r="D22" s="208">
        <v>1</v>
      </c>
      <c r="E22" s="200">
        <v>1</v>
      </c>
      <c r="F22" s="201">
        <v>3</v>
      </c>
      <c r="G22" s="201"/>
      <c r="H22" s="201"/>
    </row>
    <row r="23" spans="1:28" customFormat="1" x14ac:dyDescent="0.25">
      <c r="A23" s="198"/>
      <c r="B23" s="210" t="s">
        <v>25</v>
      </c>
      <c r="C23" s="200"/>
      <c r="D23" s="200"/>
      <c r="E23" s="200"/>
      <c r="F23" s="201"/>
      <c r="G23" s="200"/>
      <c r="H23" s="201"/>
    </row>
    <row r="24" spans="1:28" customFormat="1" x14ac:dyDescent="0.25">
      <c r="A24" s="198"/>
      <c r="B24" s="213" t="s">
        <v>26</v>
      </c>
      <c r="C24" s="214">
        <v>2</v>
      </c>
      <c r="D24" s="214">
        <v>1</v>
      </c>
      <c r="E24" s="200">
        <v>1</v>
      </c>
      <c r="F24" s="201">
        <v>3</v>
      </c>
      <c r="G24" s="215"/>
      <c r="H24" s="201"/>
    </row>
    <row r="25" spans="1:28" customFormat="1" ht="14.25" customHeight="1" x14ac:dyDescent="0.25">
      <c r="A25" s="238"/>
      <c r="B25" s="239" t="s">
        <v>176</v>
      </c>
      <c r="C25" s="240">
        <v>2</v>
      </c>
      <c r="D25" s="241">
        <v>2</v>
      </c>
      <c r="E25" s="240">
        <v>1</v>
      </c>
      <c r="F25" s="242">
        <v>3</v>
      </c>
      <c r="G25" s="243"/>
      <c r="H25" s="242"/>
      <c r="I25" s="244"/>
      <c r="J25" s="244"/>
      <c r="K25" s="244"/>
      <c r="L25" s="244"/>
      <c r="M25" s="244"/>
      <c r="N25" s="244"/>
      <c r="O25" s="244"/>
      <c r="P25" s="244"/>
      <c r="Q25" s="244"/>
      <c r="R25" s="244"/>
      <c r="S25" s="244"/>
      <c r="T25" s="244"/>
      <c r="U25" s="244"/>
      <c r="V25" s="244"/>
      <c r="W25" s="244"/>
      <c r="X25" s="244"/>
      <c r="Y25" s="244"/>
      <c r="Z25" s="244"/>
      <c r="AA25" s="244"/>
      <c r="AB25" s="244"/>
    </row>
    <row r="26" spans="1:28" customFormat="1" ht="14.25" customHeight="1" x14ac:dyDescent="0.25">
      <c r="A26" s="245"/>
      <c r="B26" s="246" t="s">
        <v>177</v>
      </c>
      <c r="C26" s="240">
        <v>2</v>
      </c>
      <c r="D26" s="227">
        <v>1</v>
      </c>
      <c r="E26" s="240">
        <v>1</v>
      </c>
      <c r="F26" s="242">
        <v>3</v>
      </c>
      <c r="G26" s="242"/>
      <c r="H26" s="242"/>
      <c r="I26" s="244"/>
      <c r="J26" s="244"/>
      <c r="K26" s="244"/>
      <c r="L26" s="244"/>
      <c r="M26" s="244"/>
      <c r="N26" s="244"/>
      <c r="O26" s="244"/>
      <c r="P26" s="244"/>
      <c r="Q26" s="244"/>
      <c r="R26" s="244"/>
      <c r="S26" s="244"/>
      <c r="T26" s="244"/>
      <c r="U26" s="244"/>
      <c r="V26" s="244"/>
      <c r="W26" s="244"/>
      <c r="X26" s="244"/>
      <c r="Y26" s="244"/>
      <c r="Z26" s="244"/>
      <c r="AA26" s="244"/>
      <c r="AB26" s="244"/>
    </row>
    <row r="27" spans="1:28" s="172" customFormat="1" x14ac:dyDescent="0.25">
      <c r="A27" s="198"/>
      <c r="B27" s="210" t="s">
        <v>27</v>
      </c>
      <c r="C27" s="216"/>
      <c r="D27" s="200"/>
      <c r="E27" s="200"/>
      <c r="F27" s="201"/>
      <c r="G27" s="200"/>
      <c r="H27" s="201"/>
    </row>
    <row r="28" spans="1:28" s="172" customFormat="1" x14ac:dyDescent="0.25">
      <c r="A28" s="212"/>
      <c r="B28" s="213" t="s">
        <v>26</v>
      </c>
      <c r="C28" s="200">
        <v>25</v>
      </c>
      <c r="D28" s="200">
        <v>1</v>
      </c>
      <c r="E28" s="200">
        <v>1</v>
      </c>
      <c r="F28" s="201">
        <v>3</v>
      </c>
      <c r="G28" s="215"/>
      <c r="H28" s="201"/>
    </row>
    <row r="29" spans="1:28" x14ac:dyDescent="0.25">
      <c r="A29" s="209"/>
      <c r="B29" s="209" t="s">
        <v>28</v>
      </c>
      <c r="C29" s="217"/>
      <c r="D29" s="217"/>
      <c r="E29" s="217"/>
      <c r="F29" s="217"/>
      <c r="G29" s="218"/>
      <c r="H29" s="218"/>
    </row>
    <row r="30" spans="1:28" x14ac:dyDescent="0.25">
      <c r="A30" s="250" t="s">
        <v>169</v>
      </c>
      <c r="B30" s="250"/>
      <c r="C30" s="250"/>
      <c r="D30" s="250"/>
      <c r="E30" s="250"/>
      <c r="F30" s="250"/>
      <c r="G30" s="225"/>
      <c r="H30" s="226"/>
    </row>
    <row r="31" spans="1:28" x14ac:dyDescent="0.25">
      <c r="A31" s="188"/>
      <c r="B31" s="210" t="s">
        <v>19</v>
      </c>
      <c r="C31" s="188"/>
      <c r="D31" s="188"/>
      <c r="E31" s="188"/>
      <c r="F31" s="188"/>
      <c r="G31" s="189"/>
      <c r="H31" s="188"/>
    </row>
    <row r="32" spans="1:28" s="186" customFormat="1" x14ac:dyDescent="0.25">
      <c r="A32" s="188"/>
      <c r="B32" s="199" t="s">
        <v>19</v>
      </c>
      <c r="C32" s="200">
        <v>25</v>
      </c>
      <c r="D32" s="173">
        <v>1</v>
      </c>
      <c r="E32" s="200">
        <v>1</v>
      </c>
      <c r="F32" s="201">
        <v>3</v>
      </c>
      <c r="G32" s="201"/>
      <c r="H32" s="189"/>
    </row>
    <row r="33" spans="1:28" x14ac:dyDescent="0.25">
      <c r="A33" s="198"/>
      <c r="B33" s="210" t="s">
        <v>20</v>
      </c>
      <c r="C33" s="200"/>
      <c r="D33" s="200"/>
      <c r="E33" s="200"/>
      <c r="F33" s="201"/>
      <c r="G33" s="200"/>
      <c r="H33" s="201"/>
    </row>
    <row r="34" spans="1:28" x14ac:dyDescent="0.25">
      <c r="A34" s="198"/>
      <c r="B34" s="207" t="s">
        <v>21</v>
      </c>
      <c r="C34" s="208">
        <v>2</v>
      </c>
      <c r="D34" s="208">
        <v>2</v>
      </c>
      <c r="E34" s="200">
        <v>1</v>
      </c>
      <c r="F34" s="201">
        <v>3</v>
      </c>
      <c r="G34" s="201"/>
      <c r="H34" s="201"/>
    </row>
    <row r="35" spans="1:28" x14ac:dyDescent="0.25">
      <c r="A35" s="198"/>
      <c r="B35" s="207" t="s">
        <v>22</v>
      </c>
      <c r="C35" s="208">
        <v>1</v>
      </c>
      <c r="D35" s="208">
        <v>1</v>
      </c>
      <c r="E35" s="200">
        <v>1</v>
      </c>
      <c r="F35" s="201">
        <v>3</v>
      </c>
      <c r="G35" s="201"/>
      <c r="H35" s="201"/>
    </row>
    <row r="36" spans="1:28" customFormat="1" x14ac:dyDescent="0.25">
      <c r="A36" s="198"/>
      <c r="B36" s="207" t="s">
        <v>23</v>
      </c>
      <c r="C36" s="208">
        <v>2</v>
      </c>
      <c r="D36" s="208">
        <v>2</v>
      </c>
      <c r="E36" s="200">
        <v>1</v>
      </c>
      <c r="F36" s="201">
        <v>3</v>
      </c>
      <c r="G36" s="201"/>
      <c r="H36" s="201"/>
    </row>
    <row r="37" spans="1:28" customFormat="1" x14ac:dyDescent="0.25">
      <c r="A37" s="212"/>
      <c r="B37" s="207" t="s">
        <v>24</v>
      </c>
      <c r="C37" s="208">
        <v>1</v>
      </c>
      <c r="D37" s="208">
        <v>1</v>
      </c>
      <c r="E37" s="200">
        <v>1</v>
      </c>
      <c r="F37" s="201">
        <v>3</v>
      </c>
      <c r="G37" s="201"/>
      <c r="H37" s="201"/>
    </row>
    <row r="38" spans="1:28" s="186" customFormat="1" x14ac:dyDescent="0.25">
      <c r="A38" s="188"/>
      <c r="B38" s="210" t="s">
        <v>25</v>
      </c>
      <c r="C38" s="200"/>
      <c r="D38" s="173"/>
      <c r="E38" s="200"/>
      <c r="F38" s="201"/>
      <c r="G38" s="188"/>
      <c r="H38" s="189"/>
    </row>
    <row r="39" spans="1:28" x14ac:dyDescent="0.25">
      <c r="A39" s="188"/>
      <c r="B39" s="213" t="s">
        <v>26</v>
      </c>
      <c r="C39" s="214">
        <v>2</v>
      </c>
      <c r="D39" s="173">
        <v>1</v>
      </c>
      <c r="E39" s="200">
        <v>1</v>
      </c>
      <c r="F39" s="201">
        <v>3</v>
      </c>
      <c r="G39" s="215"/>
      <c r="H39" s="189"/>
    </row>
    <row r="40" spans="1:28" customFormat="1" ht="14.25" customHeight="1" x14ac:dyDescent="0.25">
      <c r="A40" s="247"/>
      <c r="B40" s="239" t="s">
        <v>176</v>
      </c>
      <c r="C40" s="240">
        <v>2</v>
      </c>
      <c r="D40" s="227">
        <v>2</v>
      </c>
      <c r="E40" s="240">
        <v>1</v>
      </c>
      <c r="F40" s="242">
        <v>3</v>
      </c>
      <c r="G40" s="243"/>
      <c r="H40" s="240"/>
      <c r="I40" s="248"/>
      <c r="J40" s="248"/>
      <c r="K40" s="248"/>
      <c r="L40" s="248"/>
      <c r="M40" s="248"/>
      <c r="N40" s="248"/>
      <c r="O40" s="248"/>
      <c r="P40" s="248"/>
      <c r="Q40" s="248"/>
      <c r="R40" s="248"/>
      <c r="S40" s="248"/>
      <c r="T40" s="248"/>
      <c r="U40" s="248"/>
      <c r="V40" s="248"/>
      <c r="W40" s="248"/>
      <c r="X40" s="248"/>
      <c r="Y40" s="248"/>
      <c r="Z40" s="248"/>
      <c r="AA40" s="248"/>
      <c r="AB40" s="248"/>
    </row>
    <row r="41" spans="1:28" customFormat="1" ht="14.25" customHeight="1" x14ac:dyDescent="0.25">
      <c r="A41" s="245"/>
      <c r="B41" s="246" t="s">
        <v>177</v>
      </c>
      <c r="C41" s="240">
        <v>2</v>
      </c>
      <c r="D41" s="227">
        <v>1</v>
      </c>
      <c r="E41" s="240">
        <v>1</v>
      </c>
      <c r="F41" s="242">
        <v>3</v>
      </c>
      <c r="G41" s="242"/>
      <c r="H41" s="242"/>
      <c r="I41" s="244"/>
      <c r="J41" s="244"/>
      <c r="K41" s="244"/>
      <c r="L41" s="244"/>
      <c r="M41" s="244"/>
      <c r="N41" s="244"/>
      <c r="O41" s="244"/>
      <c r="P41" s="244"/>
      <c r="Q41" s="244"/>
      <c r="R41" s="244"/>
      <c r="S41" s="244"/>
      <c r="T41" s="244"/>
      <c r="U41" s="244"/>
      <c r="V41" s="244"/>
      <c r="W41" s="244"/>
      <c r="X41" s="244"/>
      <c r="Y41" s="244"/>
      <c r="Z41" s="244"/>
      <c r="AA41" s="244"/>
      <c r="AB41" s="244"/>
    </row>
    <row r="42" spans="1:28" x14ac:dyDescent="0.25">
      <c r="A42" s="188"/>
      <c r="B42" s="210" t="s">
        <v>27</v>
      </c>
      <c r="C42" s="216"/>
      <c r="D42" s="173"/>
      <c r="E42" s="200"/>
      <c r="F42" s="201"/>
      <c r="G42" s="188"/>
      <c r="H42" s="189"/>
    </row>
    <row r="43" spans="1:28" x14ac:dyDescent="0.25">
      <c r="A43" s="188"/>
      <c r="B43" s="213" t="s">
        <v>26</v>
      </c>
      <c r="C43" s="200">
        <v>25</v>
      </c>
      <c r="D43" s="173">
        <v>1</v>
      </c>
      <c r="E43" s="200">
        <v>1</v>
      </c>
      <c r="F43" s="201">
        <v>3</v>
      </c>
      <c r="G43" s="215"/>
      <c r="H43" s="189"/>
    </row>
    <row r="44" spans="1:28" x14ac:dyDescent="0.25">
      <c r="A44" s="209"/>
      <c r="B44" s="209" t="s">
        <v>30</v>
      </c>
      <c r="C44" s="217"/>
      <c r="D44" s="217"/>
      <c r="E44" s="217"/>
      <c r="F44" s="217"/>
      <c r="G44" s="217"/>
      <c r="H44" s="206"/>
    </row>
    <row r="45" spans="1:28" x14ac:dyDescent="0.25">
      <c r="A45" s="250" t="s">
        <v>172</v>
      </c>
      <c r="B45" s="250"/>
      <c r="C45" s="250"/>
      <c r="D45" s="250"/>
      <c r="E45" s="250"/>
      <c r="F45" s="250"/>
      <c r="G45" s="225"/>
      <c r="H45" s="226"/>
    </row>
    <row r="46" spans="1:28" x14ac:dyDescent="0.25">
      <c r="A46" s="188"/>
      <c r="B46" s="210" t="s">
        <v>19</v>
      </c>
      <c r="C46" s="188"/>
      <c r="D46" s="188"/>
      <c r="E46" s="188"/>
      <c r="F46" s="188"/>
      <c r="G46" s="189"/>
      <c r="H46" s="188"/>
    </row>
    <row r="47" spans="1:28" ht="20.100000000000001" customHeight="1" x14ac:dyDescent="0.25">
      <c r="A47" s="188"/>
      <c r="B47" s="199" t="s">
        <v>19</v>
      </c>
      <c r="C47" s="200">
        <v>100</v>
      </c>
      <c r="D47" s="173">
        <v>1</v>
      </c>
      <c r="E47" s="200">
        <v>1</v>
      </c>
      <c r="F47" s="201">
        <v>1</v>
      </c>
      <c r="G47" s="201"/>
      <c r="H47" s="189"/>
      <c r="I47" s="186"/>
    </row>
    <row r="48" spans="1:28" x14ac:dyDescent="0.25">
      <c r="A48" s="198"/>
      <c r="B48" s="210" t="s">
        <v>20</v>
      </c>
      <c r="C48" s="200"/>
      <c r="D48" s="200"/>
      <c r="E48" s="200"/>
      <c r="F48" s="201"/>
      <c r="G48" s="200"/>
      <c r="H48" s="201"/>
    </row>
    <row r="49" spans="1:28" x14ac:dyDescent="0.25">
      <c r="A49" s="198"/>
      <c r="B49" s="207" t="s">
        <v>21</v>
      </c>
      <c r="C49" s="208">
        <v>3</v>
      </c>
      <c r="D49" s="208">
        <v>2</v>
      </c>
      <c r="E49" s="200">
        <v>1</v>
      </c>
      <c r="F49" s="201">
        <v>1</v>
      </c>
      <c r="G49" s="201"/>
      <c r="H49" s="201"/>
    </row>
    <row r="50" spans="1:28" x14ac:dyDescent="0.25">
      <c r="A50" s="198"/>
      <c r="B50" s="207" t="s">
        <v>22</v>
      </c>
      <c r="C50" s="208">
        <v>1</v>
      </c>
      <c r="D50" s="208">
        <v>1</v>
      </c>
      <c r="E50" s="200">
        <v>1</v>
      </c>
      <c r="F50" s="201">
        <v>1</v>
      </c>
      <c r="G50" s="201"/>
      <c r="H50" s="201"/>
    </row>
    <row r="51" spans="1:28" x14ac:dyDescent="0.25">
      <c r="A51" s="198"/>
      <c r="B51" s="207" t="s">
        <v>23</v>
      </c>
      <c r="C51" s="208">
        <v>3</v>
      </c>
      <c r="D51" s="208">
        <v>2</v>
      </c>
      <c r="E51" s="200">
        <v>1</v>
      </c>
      <c r="F51" s="201">
        <v>1</v>
      </c>
      <c r="G51" s="201"/>
      <c r="H51" s="201"/>
      <c r="I51"/>
    </row>
    <row r="52" spans="1:28" x14ac:dyDescent="0.25">
      <c r="A52" s="212"/>
      <c r="B52" s="207" t="s">
        <v>24</v>
      </c>
      <c r="C52" s="208">
        <v>1</v>
      </c>
      <c r="D52" s="208">
        <v>1</v>
      </c>
      <c r="E52" s="200">
        <v>1</v>
      </c>
      <c r="F52" s="201">
        <v>1</v>
      </c>
      <c r="G52" s="201"/>
      <c r="H52" s="201"/>
      <c r="I52"/>
    </row>
    <row r="53" spans="1:28" x14ac:dyDescent="0.25">
      <c r="A53" s="188"/>
      <c r="B53" s="210" t="s">
        <v>25</v>
      </c>
      <c r="C53" s="200"/>
      <c r="D53" s="173"/>
      <c r="E53" s="200"/>
      <c r="F53" s="201"/>
      <c r="G53" s="188"/>
      <c r="H53" s="189"/>
      <c r="I53" s="186"/>
    </row>
    <row r="54" spans="1:28" x14ac:dyDescent="0.25">
      <c r="A54" s="188"/>
      <c r="B54" s="213" t="s">
        <v>26</v>
      </c>
      <c r="C54" s="214">
        <v>2</v>
      </c>
      <c r="D54" s="173">
        <v>1</v>
      </c>
      <c r="E54" s="200">
        <v>1</v>
      </c>
      <c r="F54" s="201">
        <v>1</v>
      </c>
      <c r="G54" s="215"/>
      <c r="H54" s="189"/>
    </row>
    <row r="55" spans="1:28" customFormat="1" ht="14.25" customHeight="1" x14ac:dyDescent="0.25">
      <c r="A55" s="247"/>
      <c r="B55" s="239" t="s">
        <v>176</v>
      </c>
      <c r="C55" s="240">
        <v>2</v>
      </c>
      <c r="D55" s="227">
        <v>2</v>
      </c>
      <c r="E55" s="240">
        <v>1</v>
      </c>
      <c r="F55" s="242">
        <v>1</v>
      </c>
      <c r="G55" s="242"/>
      <c r="H55" s="240"/>
      <c r="I55" s="248"/>
      <c r="J55" s="248"/>
      <c r="K55" s="248"/>
      <c r="L55" s="248"/>
      <c r="M55" s="248"/>
      <c r="N55" s="248"/>
      <c r="O55" s="248"/>
      <c r="P55" s="248"/>
      <c r="Q55" s="248"/>
      <c r="R55" s="248"/>
      <c r="S55" s="248"/>
      <c r="T55" s="248"/>
      <c r="U55" s="248"/>
      <c r="V55" s="248"/>
      <c r="W55" s="248"/>
      <c r="X55" s="248"/>
      <c r="Y55" s="248"/>
      <c r="Z55" s="248"/>
      <c r="AA55" s="248"/>
      <c r="AB55" s="248"/>
    </row>
    <row r="56" spans="1:28" customFormat="1" ht="14.25" customHeight="1" x14ac:dyDescent="0.25">
      <c r="A56" s="245"/>
      <c r="B56" s="246" t="s">
        <v>177</v>
      </c>
      <c r="C56" s="240">
        <v>2</v>
      </c>
      <c r="D56" s="227">
        <v>1</v>
      </c>
      <c r="E56" s="240">
        <v>1</v>
      </c>
      <c r="F56" s="242">
        <v>3</v>
      </c>
      <c r="G56" s="242"/>
      <c r="H56" s="242"/>
      <c r="I56" s="244"/>
      <c r="J56" s="244"/>
      <c r="K56" s="244"/>
      <c r="L56" s="244"/>
      <c r="M56" s="244"/>
      <c r="N56" s="244"/>
      <c r="O56" s="244"/>
      <c r="P56" s="244"/>
      <c r="Q56" s="244"/>
      <c r="R56" s="244"/>
      <c r="S56" s="244"/>
      <c r="T56" s="244"/>
      <c r="U56" s="244"/>
      <c r="V56" s="244"/>
      <c r="W56" s="244"/>
      <c r="X56" s="244"/>
      <c r="Y56" s="244"/>
      <c r="Z56" s="244"/>
      <c r="AA56" s="244"/>
      <c r="AB56" s="244"/>
    </row>
    <row r="57" spans="1:28" x14ac:dyDescent="0.25">
      <c r="A57" s="188"/>
      <c r="B57" s="210" t="s">
        <v>27</v>
      </c>
      <c r="C57" s="216"/>
      <c r="D57" s="173"/>
      <c r="E57" s="200"/>
      <c r="F57" s="201"/>
      <c r="G57" s="188"/>
      <c r="H57" s="189"/>
    </row>
    <row r="58" spans="1:28" x14ac:dyDescent="0.25">
      <c r="A58" s="188"/>
      <c r="B58" s="213" t="s">
        <v>26</v>
      </c>
      <c r="C58" s="200">
        <v>100</v>
      </c>
      <c r="D58" s="173">
        <v>1</v>
      </c>
      <c r="E58" s="200">
        <v>1</v>
      </c>
      <c r="F58" s="201">
        <v>1</v>
      </c>
      <c r="G58" s="215"/>
      <c r="H58" s="189"/>
    </row>
    <row r="59" spans="1:28" x14ac:dyDescent="0.25">
      <c r="A59" s="209"/>
      <c r="B59" s="209" t="s">
        <v>32</v>
      </c>
      <c r="C59" s="217"/>
      <c r="D59" s="217"/>
      <c r="E59" s="217"/>
      <c r="F59" s="217"/>
      <c r="G59" s="217"/>
      <c r="H59" s="206"/>
    </row>
    <row r="60" spans="1:28" x14ac:dyDescent="0.25">
      <c r="A60" s="209"/>
      <c r="B60" s="209" t="s">
        <v>173</v>
      </c>
      <c r="C60" s="217"/>
      <c r="D60" s="217"/>
      <c r="E60" s="217"/>
      <c r="F60" s="217"/>
      <c r="G60" s="217"/>
      <c r="H60" s="249"/>
    </row>
    <row r="61" spans="1:28" x14ac:dyDescent="0.25">
      <c r="A61" s="209"/>
      <c r="B61" s="209" t="s">
        <v>170</v>
      </c>
      <c r="C61" s="217"/>
      <c r="D61" s="217"/>
      <c r="E61" s="217"/>
      <c r="F61" s="217"/>
      <c r="G61" s="217"/>
      <c r="H61" s="206"/>
    </row>
    <row r="62" spans="1:28" x14ac:dyDescent="0.25">
      <c r="A62" s="209"/>
      <c r="B62" s="209" t="s">
        <v>46</v>
      </c>
      <c r="C62" s="217"/>
      <c r="D62" s="217"/>
      <c r="E62" s="217"/>
      <c r="F62" s="217"/>
      <c r="G62" s="217"/>
      <c r="H62" s="206"/>
    </row>
    <row r="63" spans="1:28" x14ac:dyDescent="0.25">
      <c r="A63" s="257"/>
      <c r="B63" s="257"/>
      <c r="C63" s="257"/>
      <c r="D63" s="257"/>
      <c r="E63" s="257"/>
      <c r="F63" s="257"/>
      <c r="G63" s="257"/>
      <c r="H63" s="257"/>
    </row>
    <row r="64" spans="1:28" x14ac:dyDescent="0.25">
      <c r="A64" s="176"/>
      <c r="B64" s="176"/>
      <c r="C64" s="192"/>
      <c r="D64" s="192"/>
      <c r="E64" s="192"/>
      <c r="F64" s="192"/>
      <c r="G64" s="176"/>
      <c r="H64" s="176"/>
    </row>
    <row r="65" spans="1:9" x14ac:dyDescent="0.25">
      <c r="A65" s="258" t="s">
        <v>47</v>
      </c>
      <c r="B65" s="259"/>
      <c r="C65" s="259"/>
      <c r="D65" s="259"/>
      <c r="E65" s="259"/>
      <c r="F65" s="260"/>
      <c r="G65" s="182"/>
      <c r="H65" s="182"/>
    </row>
    <row r="66" spans="1:9" x14ac:dyDescent="0.25">
      <c r="A66" s="197" t="s">
        <v>48</v>
      </c>
      <c r="B66" s="177" t="s">
        <v>49</v>
      </c>
      <c r="C66" s="261" t="s">
        <v>50</v>
      </c>
      <c r="D66" s="261"/>
      <c r="E66" s="261" t="s">
        <v>51</v>
      </c>
      <c r="F66" s="261"/>
      <c r="G66" s="183"/>
      <c r="H66" s="182"/>
    </row>
    <row r="67" spans="1:9" x14ac:dyDescent="0.25">
      <c r="A67" s="178">
        <v>1.1000000000000001</v>
      </c>
      <c r="B67" s="179" t="s">
        <v>52</v>
      </c>
      <c r="C67" s="262"/>
      <c r="D67" s="262"/>
      <c r="E67" s="263"/>
      <c r="F67" s="264"/>
      <c r="G67" s="183"/>
      <c r="H67" s="182"/>
    </row>
    <row r="68" spans="1:9" x14ac:dyDescent="0.25">
      <c r="A68" s="178">
        <v>1.4</v>
      </c>
      <c r="B68" s="179" t="s">
        <v>53</v>
      </c>
      <c r="C68" s="262"/>
      <c r="D68" s="262"/>
      <c r="E68" s="263"/>
      <c r="F68" s="264"/>
      <c r="G68" s="183"/>
      <c r="H68" s="182"/>
    </row>
    <row r="69" spans="1:9" x14ac:dyDescent="0.25">
      <c r="A69" s="178">
        <v>1.5</v>
      </c>
      <c r="B69" s="179" t="s">
        <v>54</v>
      </c>
      <c r="C69" s="262"/>
      <c r="D69" s="262"/>
      <c r="E69" s="263"/>
      <c r="F69" s="264"/>
      <c r="G69" s="183"/>
      <c r="H69" s="182"/>
    </row>
    <row r="70" spans="1:9" x14ac:dyDescent="0.25">
      <c r="A70" s="178">
        <v>1.7</v>
      </c>
      <c r="B70" s="179" t="s">
        <v>55</v>
      </c>
      <c r="C70" s="262"/>
      <c r="D70" s="262"/>
      <c r="E70" s="263"/>
      <c r="F70" s="264"/>
      <c r="G70" s="183"/>
      <c r="H70" s="182"/>
    </row>
    <row r="71" spans="1:9" x14ac:dyDescent="0.25">
      <c r="A71" s="178">
        <v>3.2</v>
      </c>
      <c r="B71" s="179" t="s">
        <v>56</v>
      </c>
      <c r="C71" s="262"/>
      <c r="D71" s="262"/>
      <c r="E71" s="263"/>
      <c r="F71" s="264"/>
      <c r="G71" s="183"/>
      <c r="H71" s="182"/>
    </row>
    <row r="72" spans="1:9" x14ac:dyDescent="0.25">
      <c r="A72" s="178">
        <v>5.0999999999999996</v>
      </c>
      <c r="B72" s="179" t="s">
        <v>57</v>
      </c>
      <c r="C72" s="262"/>
      <c r="D72" s="262"/>
      <c r="E72" s="263"/>
      <c r="F72" s="264"/>
      <c r="G72" s="183"/>
      <c r="H72" s="182"/>
    </row>
    <row r="73" spans="1:9" x14ac:dyDescent="0.25">
      <c r="A73" s="178"/>
      <c r="B73" s="197" t="s">
        <v>15</v>
      </c>
      <c r="C73" s="265"/>
      <c r="D73" s="266"/>
      <c r="E73" s="267"/>
      <c r="F73" s="268"/>
      <c r="G73" s="183"/>
      <c r="H73" s="182"/>
    </row>
    <row r="74" spans="1:9" ht="15.75" x14ac:dyDescent="0.25">
      <c r="A74" s="184"/>
      <c r="B74" s="180"/>
      <c r="C74" s="193"/>
      <c r="D74" s="194"/>
      <c r="E74" s="194"/>
      <c r="F74" s="195"/>
      <c r="G74" s="181"/>
      <c r="H74" s="183"/>
    </row>
    <row r="75" spans="1:9" ht="15.75" thickBot="1" x14ac:dyDescent="0.3">
      <c r="A75" s="176"/>
      <c r="B75" s="176"/>
      <c r="C75" s="192"/>
      <c r="D75" s="192"/>
      <c r="E75" s="192"/>
      <c r="F75" s="192"/>
      <c r="G75" s="176"/>
      <c r="H75" s="176"/>
    </row>
    <row r="76" spans="1:9" ht="15" customHeight="1" x14ac:dyDescent="0.25">
      <c r="A76" s="269" t="s">
        <v>58</v>
      </c>
      <c r="B76" s="270"/>
      <c r="C76" s="270"/>
      <c r="D76" s="270"/>
      <c r="E76" s="270"/>
      <c r="F76" s="270"/>
      <c r="G76" s="270"/>
      <c r="H76" s="271"/>
      <c r="I76" s="220"/>
    </row>
    <row r="77" spans="1:9" ht="15" customHeight="1" x14ac:dyDescent="0.25">
      <c r="A77" s="185">
        <v>1</v>
      </c>
      <c r="B77" s="272" t="s">
        <v>59</v>
      </c>
      <c r="C77" s="272"/>
      <c r="D77" s="272"/>
      <c r="E77" s="272"/>
      <c r="F77" s="272"/>
      <c r="G77" s="272"/>
      <c r="H77" s="273"/>
      <c r="I77" s="221"/>
    </row>
    <row r="78" spans="1:9" ht="15" customHeight="1" x14ac:dyDescent="0.25">
      <c r="A78" s="185">
        <v>2</v>
      </c>
      <c r="B78" s="272" t="s">
        <v>60</v>
      </c>
      <c r="C78" s="272"/>
      <c r="D78" s="272"/>
      <c r="E78" s="272"/>
      <c r="F78" s="272"/>
      <c r="G78" s="272"/>
      <c r="H78" s="273"/>
      <c r="I78" s="221"/>
    </row>
    <row r="79" spans="1:9" ht="15" customHeight="1" x14ac:dyDescent="0.25">
      <c r="A79" s="185">
        <v>3</v>
      </c>
      <c r="B79" s="274" t="s">
        <v>61</v>
      </c>
      <c r="C79" s="275"/>
      <c r="D79" s="275"/>
      <c r="E79" s="275"/>
      <c r="F79" s="275"/>
      <c r="G79" s="275"/>
      <c r="H79" s="276"/>
      <c r="I79" s="221"/>
    </row>
    <row r="80" spans="1:9" ht="15" customHeight="1" x14ac:dyDescent="0.25">
      <c r="A80" s="185">
        <v>4</v>
      </c>
      <c r="B80" s="277" t="s">
        <v>62</v>
      </c>
      <c r="C80" s="278"/>
      <c r="D80" s="278"/>
      <c r="E80" s="278"/>
      <c r="F80" s="278"/>
      <c r="G80" s="278"/>
      <c r="H80" s="279"/>
      <c r="I80" s="221"/>
    </row>
    <row r="81" spans="1:9" ht="15" customHeight="1" x14ac:dyDescent="0.25">
      <c r="A81" s="185">
        <v>5</v>
      </c>
      <c r="B81" s="277" t="s">
        <v>63</v>
      </c>
      <c r="C81" s="278"/>
      <c r="D81" s="278"/>
      <c r="E81" s="278"/>
      <c r="F81" s="278"/>
      <c r="G81" s="278"/>
      <c r="H81" s="279"/>
      <c r="I81" s="221"/>
    </row>
    <row r="82" spans="1:9" ht="15" customHeight="1" x14ac:dyDescent="0.25">
      <c r="A82" s="185">
        <v>6</v>
      </c>
      <c r="B82" s="280" t="s">
        <v>64</v>
      </c>
      <c r="C82" s="280"/>
      <c r="D82" s="280"/>
      <c r="E82" s="280"/>
      <c r="F82" s="280"/>
      <c r="G82" s="280"/>
      <c r="H82" s="281"/>
      <c r="I82" s="221"/>
    </row>
    <row r="83" spans="1:9" ht="15" customHeight="1" x14ac:dyDescent="0.25">
      <c r="A83" s="185">
        <v>7</v>
      </c>
      <c r="B83" s="280" t="s">
        <v>65</v>
      </c>
      <c r="C83" s="280"/>
      <c r="D83" s="280"/>
      <c r="E83" s="280"/>
      <c r="F83" s="280"/>
      <c r="G83" s="280"/>
      <c r="H83" s="281"/>
      <c r="I83" s="221"/>
    </row>
    <row r="84" spans="1:9" x14ac:dyDescent="0.25">
      <c r="A84" s="282"/>
      <c r="B84" s="283"/>
      <c r="C84" s="283"/>
      <c r="D84" s="283"/>
      <c r="E84" s="283"/>
      <c r="F84" s="283"/>
      <c r="G84" s="283"/>
      <c r="H84" s="284"/>
      <c r="I84" s="220"/>
    </row>
    <row r="85" spans="1:9" ht="15" customHeight="1" x14ac:dyDescent="0.25">
      <c r="A85" s="285" t="s">
        <v>66</v>
      </c>
      <c r="B85" s="286"/>
      <c r="C85" s="286"/>
      <c r="D85" s="287" t="s">
        <v>67</v>
      </c>
      <c r="E85" s="287"/>
      <c r="F85" s="287"/>
      <c r="G85" s="287"/>
      <c r="H85" s="288"/>
      <c r="I85" s="220"/>
    </row>
    <row r="86" spans="1:9" x14ac:dyDescent="0.25">
      <c r="A86" s="289" t="s">
        <v>68</v>
      </c>
      <c r="B86" s="290"/>
      <c r="C86" s="290"/>
      <c r="D86" s="291" t="s">
        <v>69</v>
      </c>
      <c r="E86" s="291"/>
      <c r="F86" s="291"/>
      <c r="G86" s="291"/>
      <c r="H86" s="292"/>
      <c r="I86" s="220"/>
    </row>
    <row r="87" spans="1:9" x14ac:dyDescent="0.25">
      <c r="A87" s="289" t="s">
        <v>70</v>
      </c>
      <c r="B87" s="290"/>
      <c r="C87" s="290"/>
      <c r="D87" s="291" t="s">
        <v>71</v>
      </c>
      <c r="E87" s="291"/>
      <c r="F87" s="291"/>
      <c r="G87" s="291"/>
      <c r="H87" s="292"/>
      <c r="I87" s="220"/>
    </row>
    <row r="88" spans="1:9" x14ac:dyDescent="0.25">
      <c r="A88" s="289" t="s">
        <v>72</v>
      </c>
      <c r="B88" s="290"/>
      <c r="C88" s="290"/>
      <c r="D88" s="291" t="s">
        <v>73</v>
      </c>
      <c r="E88" s="291"/>
      <c r="F88" s="291"/>
      <c r="G88" s="291"/>
      <c r="H88" s="292"/>
      <c r="I88" s="220"/>
    </row>
    <row r="89" spans="1:9" x14ac:dyDescent="0.25">
      <c r="A89" s="289" t="s">
        <v>74</v>
      </c>
      <c r="B89" s="290"/>
      <c r="C89" s="290"/>
      <c r="D89" s="291" t="s">
        <v>75</v>
      </c>
      <c r="E89" s="291"/>
      <c r="F89" s="291"/>
      <c r="G89" s="291"/>
      <c r="H89" s="292"/>
      <c r="I89" s="220"/>
    </row>
    <row r="90" spans="1:9" ht="15.75" thickBot="1" x14ac:dyDescent="0.3">
      <c r="A90" s="293"/>
      <c r="B90" s="294"/>
      <c r="C90" s="294"/>
      <c r="D90" s="294"/>
      <c r="E90" s="294"/>
      <c r="F90" s="294"/>
      <c r="G90" s="294"/>
      <c r="H90" s="295"/>
      <c r="I90" s="220"/>
    </row>
    <row r="91" spans="1:9" x14ac:dyDescent="0.25"/>
    <row r="92" spans="1:9" x14ac:dyDescent="0.25"/>
    <row r="93" spans="1:9" x14ac:dyDescent="0.25"/>
    <row r="94" spans="1:9" x14ac:dyDescent="0.25"/>
    <row r="95" spans="1:9" x14ac:dyDescent="0.25"/>
    <row r="96" spans="1:9"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spans="3:3" x14ac:dyDescent="0.25"/>
    <row r="114" spans="3:3" x14ac:dyDescent="0.25"/>
    <row r="115" spans="3:3" x14ac:dyDescent="0.25"/>
    <row r="116" spans="3:3" x14ac:dyDescent="0.25"/>
    <row r="117" spans="3:3" x14ac:dyDescent="0.25"/>
    <row r="118" spans="3:3" x14ac:dyDescent="0.25"/>
    <row r="119" spans="3:3" x14ac:dyDescent="0.25"/>
    <row r="120" spans="3:3" x14ac:dyDescent="0.25"/>
    <row r="121" spans="3:3" x14ac:dyDescent="0.25"/>
    <row r="122" spans="3:3" x14ac:dyDescent="0.25"/>
    <row r="123" spans="3:3" x14ac:dyDescent="0.25"/>
    <row r="124" spans="3:3" x14ac:dyDescent="0.25"/>
    <row r="125" spans="3:3" x14ac:dyDescent="0.25">
      <c r="C125" s="196"/>
    </row>
    <row r="126" spans="3:3" x14ac:dyDescent="0.25"/>
    <row r="127" spans="3:3" x14ac:dyDescent="0.25"/>
    <row r="128" spans="3:3"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sheetData>
  <mergeCells count="48">
    <mergeCell ref="A89:C89"/>
    <mergeCell ref="D89:H89"/>
    <mergeCell ref="A90:H90"/>
    <mergeCell ref="A86:C86"/>
    <mergeCell ref="D86:H86"/>
    <mergeCell ref="A87:C87"/>
    <mergeCell ref="D87:H87"/>
    <mergeCell ref="A88:C88"/>
    <mergeCell ref="D88:H88"/>
    <mergeCell ref="B81:H81"/>
    <mergeCell ref="B82:H82"/>
    <mergeCell ref="B83:H83"/>
    <mergeCell ref="A84:H84"/>
    <mergeCell ref="A85:C85"/>
    <mergeCell ref="D85:H85"/>
    <mergeCell ref="A76:H76"/>
    <mergeCell ref="B77:H77"/>
    <mergeCell ref="B78:H78"/>
    <mergeCell ref="B79:H79"/>
    <mergeCell ref="B80:H80"/>
    <mergeCell ref="C73:D73"/>
    <mergeCell ref="E73:F73"/>
    <mergeCell ref="C70:D70"/>
    <mergeCell ref="E70:F70"/>
    <mergeCell ref="C71:D71"/>
    <mergeCell ref="E71:F71"/>
    <mergeCell ref="C72:D72"/>
    <mergeCell ref="E72:F72"/>
    <mergeCell ref="C67:D67"/>
    <mergeCell ref="E67:F67"/>
    <mergeCell ref="C68:D68"/>
    <mergeCell ref="E68:F68"/>
    <mergeCell ref="C69:D69"/>
    <mergeCell ref="E69:F69"/>
    <mergeCell ref="A15:F15"/>
    <mergeCell ref="A30:F30"/>
    <mergeCell ref="A63:H63"/>
    <mergeCell ref="A65:F65"/>
    <mergeCell ref="C66:D66"/>
    <mergeCell ref="E66:F66"/>
    <mergeCell ref="A45:F45"/>
    <mergeCell ref="A7:G7"/>
    <mergeCell ref="A2:H2"/>
    <mergeCell ref="G1:H1"/>
    <mergeCell ref="A1:F1"/>
    <mergeCell ref="A3:H3"/>
    <mergeCell ref="B4:H4"/>
    <mergeCell ref="B5:H5"/>
  </mergeCells>
  <pageMargins left="0.7" right="0.7" top="0.75" bottom="0.75" header="0.3" footer="0.3"/>
  <pageSetup paperSize="9" scale="3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8053-E5CC-4D60-87B1-FF192B5F1FAD}">
  <dimension ref="A1:P49"/>
  <sheetViews>
    <sheetView topLeftCell="A2" workbookViewId="0">
      <selection sqref="A1:XFD1048576"/>
    </sheetView>
  </sheetViews>
  <sheetFormatPr defaultRowHeight="12" x14ac:dyDescent="0.2"/>
  <cols>
    <col min="1" max="1" width="4.5703125" style="342" customWidth="1"/>
    <col min="2" max="2" width="17" style="341" customWidth="1"/>
    <col min="3" max="3" width="12" style="341" customWidth="1"/>
    <col min="4" max="4" width="9.7109375" style="344" customWidth="1"/>
    <col min="5" max="5" width="10.7109375" style="344" customWidth="1"/>
    <col min="6" max="6" width="12.28515625" style="344" customWidth="1"/>
    <col min="7" max="8" width="9.42578125" style="344" customWidth="1"/>
    <col min="9" max="9" width="8.42578125" style="344" customWidth="1"/>
    <col min="10" max="10" width="8.7109375" style="344" customWidth="1"/>
    <col min="11" max="11" width="9.7109375" style="344" customWidth="1"/>
    <col min="12" max="12" width="9.140625" style="344"/>
    <col min="13" max="13" width="11" style="344" customWidth="1"/>
    <col min="14" max="15" width="7.7109375" style="344" customWidth="1"/>
    <col min="16" max="16" width="9.42578125" style="344" customWidth="1"/>
    <col min="17" max="256" width="9.140625" style="341"/>
    <col min="257" max="257" width="4.5703125" style="341" customWidth="1"/>
    <col min="258" max="258" width="17" style="341" customWidth="1"/>
    <col min="259" max="259" width="12" style="341" customWidth="1"/>
    <col min="260" max="260" width="9.7109375" style="341" customWidth="1"/>
    <col min="261" max="261" width="10.7109375" style="341" customWidth="1"/>
    <col min="262" max="262" width="12.28515625" style="341" customWidth="1"/>
    <col min="263" max="264" width="9.42578125" style="341" customWidth="1"/>
    <col min="265" max="265" width="8.42578125" style="341" customWidth="1"/>
    <col min="266" max="266" width="8.7109375" style="341" customWidth="1"/>
    <col min="267" max="267" width="9.7109375" style="341" customWidth="1"/>
    <col min="268" max="268" width="9.140625" style="341"/>
    <col min="269" max="269" width="11" style="341" customWidth="1"/>
    <col min="270" max="271" width="7.7109375" style="341" customWidth="1"/>
    <col min="272" max="272" width="9.42578125" style="341" customWidth="1"/>
    <col min="273" max="512" width="9.140625" style="341"/>
    <col min="513" max="513" width="4.5703125" style="341" customWidth="1"/>
    <col min="514" max="514" width="17" style="341" customWidth="1"/>
    <col min="515" max="515" width="12" style="341" customWidth="1"/>
    <col min="516" max="516" width="9.7109375" style="341" customWidth="1"/>
    <col min="517" max="517" width="10.7109375" style="341" customWidth="1"/>
    <col min="518" max="518" width="12.28515625" style="341" customWidth="1"/>
    <col min="519" max="520" width="9.42578125" style="341" customWidth="1"/>
    <col min="521" max="521" width="8.42578125" style="341" customWidth="1"/>
    <col min="522" max="522" width="8.7109375" style="341" customWidth="1"/>
    <col min="523" max="523" width="9.7109375" style="341" customWidth="1"/>
    <col min="524" max="524" width="9.140625" style="341"/>
    <col min="525" max="525" width="11" style="341" customWidth="1"/>
    <col min="526" max="527" width="7.7109375" style="341" customWidth="1"/>
    <col min="528" max="528" width="9.42578125" style="341" customWidth="1"/>
    <col min="529" max="768" width="9.140625" style="341"/>
    <col min="769" max="769" width="4.5703125" style="341" customWidth="1"/>
    <col min="770" max="770" width="17" style="341" customWidth="1"/>
    <col min="771" max="771" width="12" style="341" customWidth="1"/>
    <col min="772" max="772" width="9.7109375" style="341" customWidth="1"/>
    <col min="773" max="773" width="10.7109375" style="341" customWidth="1"/>
    <col min="774" max="774" width="12.28515625" style="341" customWidth="1"/>
    <col min="775" max="776" width="9.42578125" style="341" customWidth="1"/>
    <col min="777" max="777" width="8.42578125" style="341" customWidth="1"/>
    <col min="778" max="778" width="8.7109375" style="341" customWidth="1"/>
    <col min="779" max="779" width="9.7109375" style="341" customWidth="1"/>
    <col min="780" max="780" width="9.140625" style="341"/>
    <col min="781" max="781" width="11" style="341" customWidth="1"/>
    <col min="782" max="783" width="7.7109375" style="341" customWidth="1"/>
    <col min="784" max="784" width="9.42578125" style="341" customWidth="1"/>
    <col min="785" max="1024" width="9.140625" style="341"/>
    <col min="1025" max="1025" width="4.5703125" style="341" customWidth="1"/>
    <col min="1026" max="1026" width="17" style="341" customWidth="1"/>
    <col min="1027" max="1027" width="12" style="341" customWidth="1"/>
    <col min="1028" max="1028" width="9.7109375" style="341" customWidth="1"/>
    <col min="1029" max="1029" width="10.7109375" style="341" customWidth="1"/>
    <col min="1030" max="1030" width="12.28515625" style="341" customWidth="1"/>
    <col min="1031" max="1032" width="9.42578125" style="341" customWidth="1"/>
    <col min="1033" max="1033" width="8.42578125" style="341" customWidth="1"/>
    <col min="1034" max="1034" width="8.7109375" style="341" customWidth="1"/>
    <col min="1035" max="1035" width="9.7109375" style="341" customWidth="1"/>
    <col min="1036" max="1036" width="9.140625" style="341"/>
    <col min="1037" max="1037" width="11" style="341" customWidth="1"/>
    <col min="1038" max="1039" width="7.7109375" style="341" customWidth="1"/>
    <col min="1040" max="1040" width="9.42578125" style="341" customWidth="1"/>
    <col min="1041" max="1280" width="9.140625" style="341"/>
    <col min="1281" max="1281" width="4.5703125" style="341" customWidth="1"/>
    <col min="1282" max="1282" width="17" style="341" customWidth="1"/>
    <col min="1283" max="1283" width="12" style="341" customWidth="1"/>
    <col min="1284" max="1284" width="9.7109375" style="341" customWidth="1"/>
    <col min="1285" max="1285" width="10.7109375" style="341" customWidth="1"/>
    <col min="1286" max="1286" width="12.28515625" style="341" customWidth="1"/>
    <col min="1287" max="1288" width="9.42578125" style="341" customWidth="1"/>
    <col min="1289" max="1289" width="8.42578125" style="341" customWidth="1"/>
    <col min="1290" max="1290" width="8.7109375" style="341" customWidth="1"/>
    <col min="1291" max="1291" width="9.7109375" style="341" customWidth="1"/>
    <col min="1292" max="1292" width="9.140625" style="341"/>
    <col min="1293" max="1293" width="11" style="341" customWidth="1"/>
    <col min="1294" max="1295" width="7.7109375" style="341" customWidth="1"/>
    <col min="1296" max="1296" width="9.42578125" style="341" customWidth="1"/>
    <col min="1297" max="1536" width="9.140625" style="341"/>
    <col min="1537" max="1537" width="4.5703125" style="341" customWidth="1"/>
    <col min="1538" max="1538" width="17" style="341" customWidth="1"/>
    <col min="1539" max="1539" width="12" style="341" customWidth="1"/>
    <col min="1540" max="1540" width="9.7109375" style="341" customWidth="1"/>
    <col min="1541" max="1541" width="10.7109375" style="341" customWidth="1"/>
    <col min="1542" max="1542" width="12.28515625" style="341" customWidth="1"/>
    <col min="1543" max="1544" width="9.42578125" style="341" customWidth="1"/>
    <col min="1545" max="1545" width="8.42578125" style="341" customWidth="1"/>
    <col min="1546" max="1546" width="8.7109375" style="341" customWidth="1"/>
    <col min="1547" max="1547" width="9.7109375" style="341" customWidth="1"/>
    <col min="1548" max="1548" width="9.140625" style="341"/>
    <col min="1549" max="1549" width="11" style="341" customWidth="1"/>
    <col min="1550" max="1551" width="7.7109375" style="341" customWidth="1"/>
    <col min="1552" max="1552" width="9.42578125" style="341" customWidth="1"/>
    <col min="1553" max="1792" width="9.140625" style="341"/>
    <col min="1793" max="1793" width="4.5703125" style="341" customWidth="1"/>
    <col min="1794" max="1794" width="17" style="341" customWidth="1"/>
    <col min="1795" max="1795" width="12" style="341" customWidth="1"/>
    <col min="1796" max="1796" width="9.7109375" style="341" customWidth="1"/>
    <col min="1797" max="1797" width="10.7109375" style="341" customWidth="1"/>
    <col min="1798" max="1798" width="12.28515625" style="341" customWidth="1"/>
    <col min="1799" max="1800" width="9.42578125" style="341" customWidth="1"/>
    <col min="1801" max="1801" width="8.42578125" style="341" customWidth="1"/>
    <col min="1802" max="1802" width="8.7109375" style="341" customWidth="1"/>
    <col min="1803" max="1803" width="9.7109375" style="341" customWidth="1"/>
    <col min="1804" max="1804" width="9.140625" style="341"/>
    <col min="1805" max="1805" width="11" style="341" customWidth="1"/>
    <col min="1806" max="1807" width="7.7109375" style="341" customWidth="1"/>
    <col min="1808" max="1808" width="9.42578125" style="341" customWidth="1"/>
    <col min="1809" max="2048" width="9.140625" style="341"/>
    <col min="2049" max="2049" width="4.5703125" style="341" customWidth="1"/>
    <col min="2050" max="2050" width="17" style="341" customWidth="1"/>
    <col min="2051" max="2051" width="12" style="341" customWidth="1"/>
    <col min="2052" max="2052" width="9.7109375" style="341" customWidth="1"/>
    <col min="2053" max="2053" width="10.7109375" style="341" customWidth="1"/>
    <col min="2054" max="2054" width="12.28515625" style="341" customWidth="1"/>
    <col min="2055" max="2056" width="9.42578125" style="341" customWidth="1"/>
    <col min="2057" max="2057" width="8.42578125" style="341" customWidth="1"/>
    <col min="2058" max="2058" width="8.7109375" style="341" customWidth="1"/>
    <col min="2059" max="2059" width="9.7109375" style="341" customWidth="1"/>
    <col min="2060" max="2060" width="9.140625" style="341"/>
    <col min="2061" max="2061" width="11" style="341" customWidth="1"/>
    <col min="2062" max="2063" width="7.7109375" style="341" customWidth="1"/>
    <col min="2064" max="2064" width="9.42578125" style="341" customWidth="1"/>
    <col min="2065" max="2304" width="9.140625" style="341"/>
    <col min="2305" max="2305" width="4.5703125" style="341" customWidth="1"/>
    <col min="2306" max="2306" width="17" style="341" customWidth="1"/>
    <col min="2307" max="2307" width="12" style="341" customWidth="1"/>
    <col min="2308" max="2308" width="9.7109375" style="341" customWidth="1"/>
    <col min="2309" max="2309" width="10.7109375" style="341" customWidth="1"/>
    <col min="2310" max="2310" width="12.28515625" style="341" customWidth="1"/>
    <col min="2311" max="2312" width="9.42578125" style="341" customWidth="1"/>
    <col min="2313" max="2313" width="8.42578125" style="341" customWidth="1"/>
    <col min="2314" max="2314" width="8.7109375" style="341" customWidth="1"/>
    <col min="2315" max="2315" width="9.7109375" style="341" customWidth="1"/>
    <col min="2316" max="2316" width="9.140625" style="341"/>
    <col min="2317" max="2317" width="11" style="341" customWidth="1"/>
    <col min="2318" max="2319" width="7.7109375" style="341" customWidth="1"/>
    <col min="2320" max="2320" width="9.42578125" style="341" customWidth="1"/>
    <col min="2321" max="2560" width="9.140625" style="341"/>
    <col min="2561" max="2561" width="4.5703125" style="341" customWidth="1"/>
    <col min="2562" max="2562" width="17" style="341" customWidth="1"/>
    <col min="2563" max="2563" width="12" style="341" customWidth="1"/>
    <col min="2564" max="2564" width="9.7109375" style="341" customWidth="1"/>
    <col min="2565" max="2565" width="10.7109375" style="341" customWidth="1"/>
    <col min="2566" max="2566" width="12.28515625" style="341" customWidth="1"/>
    <col min="2567" max="2568" width="9.42578125" style="341" customWidth="1"/>
    <col min="2569" max="2569" width="8.42578125" style="341" customWidth="1"/>
    <col min="2570" max="2570" width="8.7109375" style="341" customWidth="1"/>
    <col min="2571" max="2571" width="9.7109375" style="341" customWidth="1"/>
    <col min="2572" max="2572" width="9.140625" style="341"/>
    <col min="2573" max="2573" width="11" style="341" customWidth="1"/>
    <col min="2574" max="2575" width="7.7109375" style="341" customWidth="1"/>
    <col min="2576" max="2576" width="9.42578125" style="341" customWidth="1"/>
    <col min="2577" max="2816" width="9.140625" style="341"/>
    <col min="2817" max="2817" width="4.5703125" style="341" customWidth="1"/>
    <col min="2818" max="2818" width="17" style="341" customWidth="1"/>
    <col min="2819" max="2819" width="12" style="341" customWidth="1"/>
    <col min="2820" max="2820" width="9.7109375" style="341" customWidth="1"/>
    <col min="2821" max="2821" width="10.7109375" style="341" customWidth="1"/>
    <col min="2822" max="2822" width="12.28515625" style="341" customWidth="1"/>
    <col min="2823" max="2824" width="9.42578125" style="341" customWidth="1"/>
    <col min="2825" max="2825" width="8.42578125" style="341" customWidth="1"/>
    <col min="2826" max="2826" width="8.7109375" style="341" customWidth="1"/>
    <col min="2827" max="2827" width="9.7109375" style="341" customWidth="1"/>
    <col min="2828" max="2828" width="9.140625" style="341"/>
    <col min="2829" max="2829" width="11" style="341" customWidth="1"/>
    <col min="2830" max="2831" width="7.7109375" style="341" customWidth="1"/>
    <col min="2832" max="2832" width="9.42578125" style="341" customWidth="1"/>
    <col min="2833" max="3072" width="9.140625" style="341"/>
    <col min="3073" max="3073" width="4.5703125" style="341" customWidth="1"/>
    <col min="3074" max="3074" width="17" style="341" customWidth="1"/>
    <col min="3075" max="3075" width="12" style="341" customWidth="1"/>
    <col min="3076" max="3076" width="9.7109375" style="341" customWidth="1"/>
    <col min="3077" max="3077" width="10.7109375" style="341" customWidth="1"/>
    <col min="3078" max="3078" width="12.28515625" style="341" customWidth="1"/>
    <col min="3079" max="3080" width="9.42578125" style="341" customWidth="1"/>
    <col min="3081" max="3081" width="8.42578125" style="341" customWidth="1"/>
    <col min="3082" max="3082" width="8.7109375" style="341" customWidth="1"/>
    <col min="3083" max="3083" width="9.7109375" style="341" customWidth="1"/>
    <col min="3084" max="3084" width="9.140625" style="341"/>
    <col min="3085" max="3085" width="11" style="341" customWidth="1"/>
    <col min="3086" max="3087" width="7.7109375" style="341" customWidth="1"/>
    <col min="3088" max="3088" width="9.42578125" style="341" customWidth="1"/>
    <col min="3089" max="3328" width="9.140625" style="341"/>
    <col min="3329" max="3329" width="4.5703125" style="341" customWidth="1"/>
    <col min="3330" max="3330" width="17" style="341" customWidth="1"/>
    <col min="3331" max="3331" width="12" style="341" customWidth="1"/>
    <col min="3332" max="3332" width="9.7109375" style="341" customWidth="1"/>
    <col min="3333" max="3333" width="10.7109375" style="341" customWidth="1"/>
    <col min="3334" max="3334" width="12.28515625" style="341" customWidth="1"/>
    <col min="3335" max="3336" width="9.42578125" style="341" customWidth="1"/>
    <col min="3337" max="3337" width="8.42578125" style="341" customWidth="1"/>
    <col min="3338" max="3338" width="8.7109375" style="341" customWidth="1"/>
    <col min="3339" max="3339" width="9.7109375" style="341" customWidth="1"/>
    <col min="3340" max="3340" width="9.140625" style="341"/>
    <col min="3341" max="3341" width="11" style="341" customWidth="1"/>
    <col min="3342" max="3343" width="7.7109375" style="341" customWidth="1"/>
    <col min="3344" max="3344" width="9.42578125" style="341" customWidth="1"/>
    <col min="3345" max="3584" width="9.140625" style="341"/>
    <col min="3585" max="3585" width="4.5703125" style="341" customWidth="1"/>
    <col min="3586" max="3586" width="17" style="341" customWidth="1"/>
    <col min="3587" max="3587" width="12" style="341" customWidth="1"/>
    <col min="3588" max="3588" width="9.7109375" style="341" customWidth="1"/>
    <col min="3589" max="3589" width="10.7109375" style="341" customWidth="1"/>
    <col min="3590" max="3590" width="12.28515625" style="341" customWidth="1"/>
    <col min="3591" max="3592" width="9.42578125" style="341" customWidth="1"/>
    <col min="3593" max="3593" width="8.42578125" style="341" customWidth="1"/>
    <col min="3594" max="3594" width="8.7109375" style="341" customWidth="1"/>
    <col min="3595" max="3595" width="9.7109375" style="341" customWidth="1"/>
    <col min="3596" max="3596" width="9.140625" style="341"/>
    <col min="3597" max="3597" width="11" style="341" customWidth="1"/>
    <col min="3598" max="3599" width="7.7109375" style="341" customWidth="1"/>
    <col min="3600" max="3600" width="9.42578125" style="341" customWidth="1"/>
    <col min="3601" max="3840" width="9.140625" style="341"/>
    <col min="3841" max="3841" width="4.5703125" style="341" customWidth="1"/>
    <col min="3842" max="3842" width="17" style="341" customWidth="1"/>
    <col min="3843" max="3843" width="12" style="341" customWidth="1"/>
    <col min="3844" max="3844" width="9.7109375" style="341" customWidth="1"/>
    <col min="3845" max="3845" width="10.7109375" style="341" customWidth="1"/>
    <col min="3846" max="3846" width="12.28515625" style="341" customWidth="1"/>
    <col min="3847" max="3848" width="9.42578125" style="341" customWidth="1"/>
    <col min="3849" max="3849" width="8.42578125" style="341" customWidth="1"/>
    <col min="3850" max="3850" width="8.7109375" style="341" customWidth="1"/>
    <col min="3851" max="3851" width="9.7109375" style="341" customWidth="1"/>
    <col min="3852" max="3852" width="9.140625" style="341"/>
    <col min="3853" max="3853" width="11" style="341" customWidth="1"/>
    <col min="3854" max="3855" width="7.7109375" style="341" customWidth="1"/>
    <col min="3856" max="3856" width="9.42578125" style="341" customWidth="1"/>
    <col min="3857" max="4096" width="9.140625" style="341"/>
    <col min="4097" max="4097" width="4.5703125" style="341" customWidth="1"/>
    <col min="4098" max="4098" width="17" style="341" customWidth="1"/>
    <col min="4099" max="4099" width="12" style="341" customWidth="1"/>
    <col min="4100" max="4100" width="9.7109375" style="341" customWidth="1"/>
    <col min="4101" max="4101" width="10.7109375" style="341" customWidth="1"/>
    <col min="4102" max="4102" width="12.28515625" style="341" customWidth="1"/>
    <col min="4103" max="4104" width="9.42578125" style="341" customWidth="1"/>
    <col min="4105" max="4105" width="8.42578125" style="341" customWidth="1"/>
    <col min="4106" max="4106" width="8.7109375" style="341" customWidth="1"/>
    <col min="4107" max="4107" width="9.7109375" style="341" customWidth="1"/>
    <col min="4108" max="4108" width="9.140625" style="341"/>
    <col min="4109" max="4109" width="11" style="341" customWidth="1"/>
    <col min="4110" max="4111" width="7.7109375" style="341" customWidth="1"/>
    <col min="4112" max="4112" width="9.42578125" style="341" customWidth="1"/>
    <col min="4113" max="4352" width="9.140625" style="341"/>
    <col min="4353" max="4353" width="4.5703125" style="341" customWidth="1"/>
    <col min="4354" max="4354" width="17" style="341" customWidth="1"/>
    <col min="4355" max="4355" width="12" style="341" customWidth="1"/>
    <col min="4356" max="4356" width="9.7109375" style="341" customWidth="1"/>
    <col min="4357" max="4357" width="10.7109375" style="341" customWidth="1"/>
    <col min="4358" max="4358" width="12.28515625" style="341" customWidth="1"/>
    <col min="4359" max="4360" width="9.42578125" style="341" customWidth="1"/>
    <col min="4361" max="4361" width="8.42578125" style="341" customWidth="1"/>
    <col min="4362" max="4362" width="8.7109375" style="341" customWidth="1"/>
    <col min="4363" max="4363" width="9.7109375" style="341" customWidth="1"/>
    <col min="4364" max="4364" width="9.140625" style="341"/>
    <col min="4365" max="4365" width="11" style="341" customWidth="1"/>
    <col min="4366" max="4367" width="7.7109375" style="341" customWidth="1"/>
    <col min="4368" max="4368" width="9.42578125" style="341" customWidth="1"/>
    <col min="4369" max="4608" width="9.140625" style="341"/>
    <col min="4609" max="4609" width="4.5703125" style="341" customWidth="1"/>
    <col min="4610" max="4610" width="17" style="341" customWidth="1"/>
    <col min="4611" max="4611" width="12" style="341" customWidth="1"/>
    <col min="4612" max="4612" width="9.7109375" style="341" customWidth="1"/>
    <col min="4613" max="4613" width="10.7109375" style="341" customWidth="1"/>
    <col min="4614" max="4614" width="12.28515625" style="341" customWidth="1"/>
    <col min="4615" max="4616" width="9.42578125" style="341" customWidth="1"/>
    <col min="4617" max="4617" width="8.42578125" style="341" customWidth="1"/>
    <col min="4618" max="4618" width="8.7109375" style="341" customWidth="1"/>
    <col min="4619" max="4619" width="9.7109375" style="341" customWidth="1"/>
    <col min="4620" max="4620" width="9.140625" style="341"/>
    <col min="4621" max="4621" width="11" style="341" customWidth="1"/>
    <col min="4622" max="4623" width="7.7109375" style="341" customWidth="1"/>
    <col min="4624" max="4624" width="9.42578125" style="341" customWidth="1"/>
    <col min="4625" max="4864" width="9.140625" style="341"/>
    <col min="4865" max="4865" width="4.5703125" style="341" customWidth="1"/>
    <col min="4866" max="4866" width="17" style="341" customWidth="1"/>
    <col min="4867" max="4867" width="12" style="341" customWidth="1"/>
    <col min="4868" max="4868" width="9.7109375" style="341" customWidth="1"/>
    <col min="4869" max="4869" width="10.7109375" style="341" customWidth="1"/>
    <col min="4870" max="4870" width="12.28515625" style="341" customWidth="1"/>
    <col min="4871" max="4872" width="9.42578125" style="341" customWidth="1"/>
    <col min="4873" max="4873" width="8.42578125" style="341" customWidth="1"/>
    <col min="4874" max="4874" width="8.7109375" style="341" customWidth="1"/>
    <col min="4875" max="4875" width="9.7109375" style="341" customWidth="1"/>
    <col min="4876" max="4876" width="9.140625" style="341"/>
    <col min="4877" max="4877" width="11" style="341" customWidth="1"/>
    <col min="4878" max="4879" width="7.7109375" style="341" customWidth="1"/>
    <col min="4880" max="4880" width="9.42578125" style="341" customWidth="1"/>
    <col min="4881" max="5120" width="9.140625" style="341"/>
    <col min="5121" max="5121" width="4.5703125" style="341" customWidth="1"/>
    <col min="5122" max="5122" width="17" style="341" customWidth="1"/>
    <col min="5123" max="5123" width="12" style="341" customWidth="1"/>
    <col min="5124" max="5124" width="9.7109375" style="341" customWidth="1"/>
    <col min="5125" max="5125" width="10.7109375" style="341" customWidth="1"/>
    <col min="5126" max="5126" width="12.28515625" style="341" customWidth="1"/>
    <col min="5127" max="5128" width="9.42578125" style="341" customWidth="1"/>
    <col min="5129" max="5129" width="8.42578125" style="341" customWidth="1"/>
    <col min="5130" max="5130" width="8.7109375" style="341" customWidth="1"/>
    <col min="5131" max="5131" width="9.7109375" style="341" customWidth="1"/>
    <col min="5132" max="5132" width="9.140625" style="341"/>
    <col min="5133" max="5133" width="11" style="341" customWidth="1"/>
    <col min="5134" max="5135" width="7.7109375" style="341" customWidth="1"/>
    <col min="5136" max="5136" width="9.42578125" style="341" customWidth="1"/>
    <col min="5137" max="5376" width="9.140625" style="341"/>
    <col min="5377" max="5377" width="4.5703125" style="341" customWidth="1"/>
    <col min="5378" max="5378" width="17" style="341" customWidth="1"/>
    <col min="5379" max="5379" width="12" style="341" customWidth="1"/>
    <col min="5380" max="5380" width="9.7109375" style="341" customWidth="1"/>
    <col min="5381" max="5381" width="10.7109375" style="341" customWidth="1"/>
    <col min="5382" max="5382" width="12.28515625" style="341" customWidth="1"/>
    <col min="5383" max="5384" width="9.42578125" style="341" customWidth="1"/>
    <col min="5385" max="5385" width="8.42578125" style="341" customWidth="1"/>
    <col min="5386" max="5386" width="8.7109375" style="341" customWidth="1"/>
    <col min="5387" max="5387" width="9.7109375" style="341" customWidth="1"/>
    <col min="5388" max="5388" width="9.140625" style="341"/>
    <col min="5389" max="5389" width="11" style="341" customWidth="1"/>
    <col min="5390" max="5391" width="7.7109375" style="341" customWidth="1"/>
    <col min="5392" max="5392" width="9.42578125" style="341" customWidth="1"/>
    <col min="5393" max="5632" width="9.140625" style="341"/>
    <col min="5633" max="5633" width="4.5703125" style="341" customWidth="1"/>
    <col min="5634" max="5634" width="17" style="341" customWidth="1"/>
    <col min="5635" max="5635" width="12" style="341" customWidth="1"/>
    <col min="5636" max="5636" width="9.7109375" style="341" customWidth="1"/>
    <col min="5637" max="5637" width="10.7109375" style="341" customWidth="1"/>
    <col min="5638" max="5638" width="12.28515625" style="341" customWidth="1"/>
    <col min="5639" max="5640" width="9.42578125" style="341" customWidth="1"/>
    <col min="5641" max="5641" width="8.42578125" style="341" customWidth="1"/>
    <col min="5642" max="5642" width="8.7109375" style="341" customWidth="1"/>
    <col min="5643" max="5643" width="9.7109375" style="341" customWidth="1"/>
    <col min="5644" max="5644" width="9.140625" style="341"/>
    <col min="5645" max="5645" width="11" style="341" customWidth="1"/>
    <col min="5646" max="5647" width="7.7109375" style="341" customWidth="1"/>
    <col min="5648" max="5648" width="9.42578125" style="341" customWidth="1"/>
    <col min="5649" max="5888" width="9.140625" style="341"/>
    <col min="5889" max="5889" width="4.5703125" style="341" customWidth="1"/>
    <col min="5890" max="5890" width="17" style="341" customWidth="1"/>
    <col min="5891" max="5891" width="12" style="341" customWidth="1"/>
    <col min="5892" max="5892" width="9.7109375" style="341" customWidth="1"/>
    <col min="5893" max="5893" width="10.7109375" style="341" customWidth="1"/>
    <col min="5894" max="5894" width="12.28515625" style="341" customWidth="1"/>
    <col min="5895" max="5896" width="9.42578125" style="341" customWidth="1"/>
    <col min="5897" max="5897" width="8.42578125" style="341" customWidth="1"/>
    <col min="5898" max="5898" width="8.7109375" style="341" customWidth="1"/>
    <col min="5899" max="5899" width="9.7109375" style="341" customWidth="1"/>
    <col min="5900" max="5900" width="9.140625" style="341"/>
    <col min="5901" max="5901" width="11" style="341" customWidth="1"/>
    <col min="5902" max="5903" width="7.7109375" style="341" customWidth="1"/>
    <col min="5904" max="5904" width="9.42578125" style="341" customWidth="1"/>
    <col min="5905" max="6144" width="9.140625" style="341"/>
    <col min="6145" max="6145" width="4.5703125" style="341" customWidth="1"/>
    <col min="6146" max="6146" width="17" style="341" customWidth="1"/>
    <col min="6147" max="6147" width="12" style="341" customWidth="1"/>
    <col min="6148" max="6148" width="9.7109375" style="341" customWidth="1"/>
    <col min="6149" max="6149" width="10.7109375" style="341" customWidth="1"/>
    <col min="6150" max="6150" width="12.28515625" style="341" customWidth="1"/>
    <col min="6151" max="6152" width="9.42578125" style="341" customWidth="1"/>
    <col min="6153" max="6153" width="8.42578125" style="341" customWidth="1"/>
    <col min="6154" max="6154" width="8.7109375" style="341" customWidth="1"/>
    <col min="6155" max="6155" width="9.7109375" style="341" customWidth="1"/>
    <col min="6156" max="6156" width="9.140625" style="341"/>
    <col min="6157" max="6157" width="11" style="341" customWidth="1"/>
    <col min="6158" max="6159" width="7.7109375" style="341" customWidth="1"/>
    <col min="6160" max="6160" width="9.42578125" style="341" customWidth="1"/>
    <col min="6161" max="6400" width="9.140625" style="341"/>
    <col min="6401" max="6401" width="4.5703125" style="341" customWidth="1"/>
    <col min="6402" max="6402" width="17" style="341" customWidth="1"/>
    <col min="6403" max="6403" width="12" style="341" customWidth="1"/>
    <col min="6404" max="6404" width="9.7109375" style="341" customWidth="1"/>
    <col min="6405" max="6405" width="10.7109375" style="341" customWidth="1"/>
    <col min="6406" max="6406" width="12.28515625" style="341" customWidth="1"/>
    <col min="6407" max="6408" width="9.42578125" style="341" customWidth="1"/>
    <col min="6409" max="6409" width="8.42578125" style="341" customWidth="1"/>
    <col min="6410" max="6410" width="8.7109375" style="341" customWidth="1"/>
    <col min="6411" max="6411" width="9.7109375" style="341" customWidth="1"/>
    <col min="6412" max="6412" width="9.140625" style="341"/>
    <col min="6413" max="6413" width="11" style="341" customWidth="1"/>
    <col min="6414" max="6415" width="7.7109375" style="341" customWidth="1"/>
    <col min="6416" max="6416" width="9.42578125" style="341" customWidth="1"/>
    <col min="6417" max="6656" width="9.140625" style="341"/>
    <col min="6657" max="6657" width="4.5703125" style="341" customWidth="1"/>
    <col min="6658" max="6658" width="17" style="341" customWidth="1"/>
    <col min="6659" max="6659" width="12" style="341" customWidth="1"/>
    <col min="6660" max="6660" width="9.7109375" style="341" customWidth="1"/>
    <col min="6661" max="6661" width="10.7109375" style="341" customWidth="1"/>
    <col min="6662" max="6662" width="12.28515625" style="341" customWidth="1"/>
    <col min="6663" max="6664" width="9.42578125" style="341" customWidth="1"/>
    <col min="6665" max="6665" width="8.42578125" style="341" customWidth="1"/>
    <col min="6666" max="6666" width="8.7109375" style="341" customWidth="1"/>
    <col min="6667" max="6667" width="9.7109375" style="341" customWidth="1"/>
    <col min="6668" max="6668" width="9.140625" style="341"/>
    <col min="6669" max="6669" width="11" style="341" customWidth="1"/>
    <col min="6670" max="6671" width="7.7109375" style="341" customWidth="1"/>
    <col min="6672" max="6672" width="9.42578125" style="341" customWidth="1"/>
    <col min="6673" max="6912" width="9.140625" style="341"/>
    <col min="6913" max="6913" width="4.5703125" style="341" customWidth="1"/>
    <col min="6914" max="6914" width="17" style="341" customWidth="1"/>
    <col min="6915" max="6915" width="12" style="341" customWidth="1"/>
    <col min="6916" max="6916" width="9.7109375" style="341" customWidth="1"/>
    <col min="6917" max="6917" width="10.7109375" style="341" customWidth="1"/>
    <col min="6918" max="6918" width="12.28515625" style="341" customWidth="1"/>
    <col min="6919" max="6920" width="9.42578125" style="341" customWidth="1"/>
    <col min="6921" max="6921" width="8.42578125" style="341" customWidth="1"/>
    <col min="6922" max="6922" width="8.7109375" style="341" customWidth="1"/>
    <col min="6923" max="6923" width="9.7109375" style="341" customWidth="1"/>
    <col min="6924" max="6924" width="9.140625" style="341"/>
    <col min="6925" max="6925" width="11" style="341" customWidth="1"/>
    <col min="6926" max="6927" width="7.7109375" style="341" customWidth="1"/>
    <col min="6928" max="6928" width="9.42578125" style="341" customWidth="1"/>
    <col min="6929" max="7168" width="9.140625" style="341"/>
    <col min="7169" max="7169" width="4.5703125" style="341" customWidth="1"/>
    <col min="7170" max="7170" width="17" style="341" customWidth="1"/>
    <col min="7171" max="7171" width="12" style="341" customWidth="1"/>
    <col min="7172" max="7172" width="9.7109375" style="341" customWidth="1"/>
    <col min="7173" max="7173" width="10.7109375" style="341" customWidth="1"/>
    <col min="7174" max="7174" width="12.28515625" style="341" customWidth="1"/>
    <col min="7175" max="7176" width="9.42578125" style="341" customWidth="1"/>
    <col min="7177" max="7177" width="8.42578125" style="341" customWidth="1"/>
    <col min="7178" max="7178" width="8.7109375" style="341" customWidth="1"/>
    <col min="7179" max="7179" width="9.7109375" style="341" customWidth="1"/>
    <col min="7180" max="7180" width="9.140625" style="341"/>
    <col min="7181" max="7181" width="11" style="341" customWidth="1"/>
    <col min="7182" max="7183" width="7.7109375" style="341" customWidth="1"/>
    <col min="7184" max="7184" width="9.42578125" style="341" customWidth="1"/>
    <col min="7185" max="7424" width="9.140625" style="341"/>
    <col min="7425" max="7425" width="4.5703125" style="341" customWidth="1"/>
    <col min="7426" max="7426" width="17" style="341" customWidth="1"/>
    <col min="7427" max="7427" width="12" style="341" customWidth="1"/>
    <col min="7428" max="7428" width="9.7109375" style="341" customWidth="1"/>
    <col min="7429" max="7429" width="10.7109375" style="341" customWidth="1"/>
    <col min="7430" max="7430" width="12.28515625" style="341" customWidth="1"/>
    <col min="7431" max="7432" width="9.42578125" style="341" customWidth="1"/>
    <col min="7433" max="7433" width="8.42578125" style="341" customWidth="1"/>
    <col min="7434" max="7434" width="8.7109375" style="341" customWidth="1"/>
    <col min="7435" max="7435" width="9.7109375" style="341" customWidth="1"/>
    <col min="7436" max="7436" width="9.140625" style="341"/>
    <col min="7437" max="7437" width="11" style="341" customWidth="1"/>
    <col min="7438" max="7439" width="7.7109375" style="341" customWidth="1"/>
    <col min="7440" max="7440" width="9.42578125" style="341" customWidth="1"/>
    <col min="7441" max="7680" width="9.140625" style="341"/>
    <col min="7681" max="7681" width="4.5703125" style="341" customWidth="1"/>
    <col min="7682" max="7682" width="17" style="341" customWidth="1"/>
    <col min="7683" max="7683" width="12" style="341" customWidth="1"/>
    <col min="7684" max="7684" width="9.7109375" style="341" customWidth="1"/>
    <col min="7685" max="7685" width="10.7109375" style="341" customWidth="1"/>
    <col min="7686" max="7686" width="12.28515625" style="341" customWidth="1"/>
    <col min="7687" max="7688" width="9.42578125" style="341" customWidth="1"/>
    <col min="7689" max="7689" width="8.42578125" style="341" customWidth="1"/>
    <col min="7690" max="7690" width="8.7109375" style="341" customWidth="1"/>
    <col min="7691" max="7691" width="9.7109375" style="341" customWidth="1"/>
    <col min="7692" max="7692" width="9.140625" style="341"/>
    <col min="7693" max="7693" width="11" style="341" customWidth="1"/>
    <col min="7694" max="7695" width="7.7109375" style="341" customWidth="1"/>
    <col min="7696" max="7696" width="9.42578125" style="341" customWidth="1"/>
    <col min="7697" max="7936" width="9.140625" style="341"/>
    <col min="7937" max="7937" width="4.5703125" style="341" customWidth="1"/>
    <col min="7938" max="7938" width="17" style="341" customWidth="1"/>
    <col min="7939" max="7939" width="12" style="341" customWidth="1"/>
    <col min="7940" max="7940" width="9.7109375" style="341" customWidth="1"/>
    <col min="7941" max="7941" width="10.7109375" style="341" customWidth="1"/>
    <col min="7942" max="7942" width="12.28515625" style="341" customWidth="1"/>
    <col min="7943" max="7944" width="9.42578125" style="341" customWidth="1"/>
    <col min="7945" max="7945" width="8.42578125" style="341" customWidth="1"/>
    <col min="7946" max="7946" width="8.7109375" style="341" customWidth="1"/>
    <col min="7947" max="7947" width="9.7109375" style="341" customWidth="1"/>
    <col min="7948" max="7948" width="9.140625" style="341"/>
    <col min="7949" max="7949" width="11" style="341" customWidth="1"/>
    <col min="7950" max="7951" width="7.7109375" style="341" customWidth="1"/>
    <col min="7952" max="7952" width="9.42578125" style="341" customWidth="1"/>
    <col min="7953" max="8192" width="9.140625" style="341"/>
    <col min="8193" max="8193" width="4.5703125" style="341" customWidth="1"/>
    <col min="8194" max="8194" width="17" style="341" customWidth="1"/>
    <col min="8195" max="8195" width="12" style="341" customWidth="1"/>
    <col min="8196" max="8196" width="9.7109375" style="341" customWidth="1"/>
    <col min="8197" max="8197" width="10.7109375" style="341" customWidth="1"/>
    <col min="8198" max="8198" width="12.28515625" style="341" customWidth="1"/>
    <col min="8199" max="8200" width="9.42578125" style="341" customWidth="1"/>
    <col min="8201" max="8201" width="8.42578125" style="341" customWidth="1"/>
    <col min="8202" max="8202" width="8.7109375" style="341" customWidth="1"/>
    <col min="8203" max="8203" width="9.7109375" style="341" customWidth="1"/>
    <col min="8204" max="8204" width="9.140625" style="341"/>
    <col min="8205" max="8205" width="11" style="341" customWidth="1"/>
    <col min="8206" max="8207" width="7.7109375" style="341" customWidth="1"/>
    <col min="8208" max="8208" width="9.42578125" style="341" customWidth="1"/>
    <col min="8209" max="8448" width="9.140625" style="341"/>
    <col min="8449" max="8449" width="4.5703125" style="341" customWidth="1"/>
    <col min="8450" max="8450" width="17" style="341" customWidth="1"/>
    <col min="8451" max="8451" width="12" style="341" customWidth="1"/>
    <col min="8452" max="8452" width="9.7109375" style="341" customWidth="1"/>
    <col min="8453" max="8453" width="10.7109375" style="341" customWidth="1"/>
    <col min="8454" max="8454" width="12.28515625" style="341" customWidth="1"/>
    <col min="8455" max="8456" width="9.42578125" style="341" customWidth="1"/>
    <col min="8457" max="8457" width="8.42578125" style="341" customWidth="1"/>
    <col min="8458" max="8458" width="8.7109375" style="341" customWidth="1"/>
    <col min="8459" max="8459" width="9.7109375" style="341" customWidth="1"/>
    <col min="8460" max="8460" width="9.140625" style="341"/>
    <col min="8461" max="8461" width="11" style="341" customWidth="1"/>
    <col min="8462" max="8463" width="7.7109375" style="341" customWidth="1"/>
    <col min="8464" max="8464" width="9.42578125" style="341" customWidth="1"/>
    <col min="8465" max="8704" width="9.140625" style="341"/>
    <col min="8705" max="8705" width="4.5703125" style="341" customWidth="1"/>
    <col min="8706" max="8706" width="17" style="341" customWidth="1"/>
    <col min="8707" max="8707" width="12" style="341" customWidth="1"/>
    <col min="8708" max="8708" width="9.7109375" style="341" customWidth="1"/>
    <col min="8709" max="8709" width="10.7109375" style="341" customWidth="1"/>
    <col min="8710" max="8710" width="12.28515625" style="341" customWidth="1"/>
    <col min="8711" max="8712" width="9.42578125" style="341" customWidth="1"/>
    <col min="8713" max="8713" width="8.42578125" style="341" customWidth="1"/>
    <col min="8714" max="8714" width="8.7109375" style="341" customWidth="1"/>
    <col min="8715" max="8715" width="9.7109375" style="341" customWidth="1"/>
    <col min="8716" max="8716" width="9.140625" style="341"/>
    <col min="8717" max="8717" width="11" style="341" customWidth="1"/>
    <col min="8718" max="8719" width="7.7109375" style="341" customWidth="1"/>
    <col min="8720" max="8720" width="9.42578125" style="341" customWidth="1"/>
    <col min="8721" max="8960" width="9.140625" style="341"/>
    <col min="8961" max="8961" width="4.5703125" style="341" customWidth="1"/>
    <col min="8962" max="8962" width="17" style="341" customWidth="1"/>
    <col min="8963" max="8963" width="12" style="341" customWidth="1"/>
    <col min="8964" max="8964" width="9.7109375" style="341" customWidth="1"/>
    <col min="8965" max="8965" width="10.7109375" style="341" customWidth="1"/>
    <col min="8966" max="8966" width="12.28515625" style="341" customWidth="1"/>
    <col min="8967" max="8968" width="9.42578125" style="341" customWidth="1"/>
    <col min="8969" max="8969" width="8.42578125" style="341" customWidth="1"/>
    <col min="8970" max="8970" width="8.7109375" style="341" customWidth="1"/>
    <col min="8971" max="8971" width="9.7109375" style="341" customWidth="1"/>
    <col min="8972" max="8972" width="9.140625" style="341"/>
    <col min="8973" max="8973" width="11" style="341" customWidth="1"/>
    <col min="8974" max="8975" width="7.7109375" style="341" customWidth="1"/>
    <col min="8976" max="8976" width="9.42578125" style="341" customWidth="1"/>
    <col min="8977" max="9216" width="9.140625" style="341"/>
    <col min="9217" max="9217" width="4.5703125" style="341" customWidth="1"/>
    <col min="9218" max="9218" width="17" style="341" customWidth="1"/>
    <col min="9219" max="9219" width="12" style="341" customWidth="1"/>
    <col min="9220" max="9220" width="9.7109375" style="341" customWidth="1"/>
    <col min="9221" max="9221" width="10.7109375" style="341" customWidth="1"/>
    <col min="9222" max="9222" width="12.28515625" style="341" customWidth="1"/>
    <col min="9223" max="9224" width="9.42578125" style="341" customWidth="1"/>
    <col min="9225" max="9225" width="8.42578125" style="341" customWidth="1"/>
    <col min="9226" max="9226" width="8.7109375" style="341" customWidth="1"/>
    <col min="9227" max="9227" width="9.7109375" style="341" customWidth="1"/>
    <col min="9228" max="9228" width="9.140625" style="341"/>
    <col min="9229" max="9229" width="11" style="341" customWidth="1"/>
    <col min="9230" max="9231" width="7.7109375" style="341" customWidth="1"/>
    <col min="9232" max="9232" width="9.42578125" style="341" customWidth="1"/>
    <col min="9233" max="9472" width="9.140625" style="341"/>
    <col min="9473" max="9473" width="4.5703125" style="341" customWidth="1"/>
    <col min="9474" max="9474" width="17" style="341" customWidth="1"/>
    <col min="9475" max="9475" width="12" style="341" customWidth="1"/>
    <col min="9476" max="9476" width="9.7109375" style="341" customWidth="1"/>
    <col min="9477" max="9477" width="10.7109375" style="341" customWidth="1"/>
    <col min="9478" max="9478" width="12.28515625" style="341" customWidth="1"/>
    <col min="9479" max="9480" width="9.42578125" style="341" customWidth="1"/>
    <col min="9481" max="9481" width="8.42578125" style="341" customWidth="1"/>
    <col min="9482" max="9482" width="8.7109375" style="341" customWidth="1"/>
    <col min="9483" max="9483" width="9.7109375" style="341" customWidth="1"/>
    <col min="9484" max="9484" width="9.140625" style="341"/>
    <col min="9485" max="9485" width="11" style="341" customWidth="1"/>
    <col min="9486" max="9487" width="7.7109375" style="341" customWidth="1"/>
    <col min="9488" max="9488" width="9.42578125" style="341" customWidth="1"/>
    <col min="9489" max="9728" width="9.140625" style="341"/>
    <col min="9729" max="9729" width="4.5703125" style="341" customWidth="1"/>
    <col min="9730" max="9730" width="17" style="341" customWidth="1"/>
    <col min="9731" max="9731" width="12" style="341" customWidth="1"/>
    <col min="9732" max="9732" width="9.7109375" style="341" customWidth="1"/>
    <col min="9733" max="9733" width="10.7109375" style="341" customWidth="1"/>
    <col min="9734" max="9734" width="12.28515625" style="341" customWidth="1"/>
    <col min="9735" max="9736" width="9.42578125" style="341" customWidth="1"/>
    <col min="9737" max="9737" width="8.42578125" style="341" customWidth="1"/>
    <col min="9738" max="9738" width="8.7109375" style="341" customWidth="1"/>
    <col min="9739" max="9739" width="9.7109375" style="341" customWidth="1"/>
    <col min="9740" max="9740" width="9.140625" style="341"/>
    <col min="9741" max="9741" width="11" style="341" customWidth="1"/>
    <col min="9742" max="9743" width="7.7109375" style="341" customWidth="1"/>
    <col min="9744" max="9744" width="9.42578125" style="341" customWidth="1"/>
    <col min="9745" max="9984" width="9.140625" style="341"/>
    <col min="9985" max="9985" width="4.5703125" style="341" customWidth="1"/>
    <col min="9986" max="9986" width="17" style="341" customWidth="1"/>
    <col min="9987" max="9987" width="12" style="341" customWidth="1"/>
    <col min="9988" max="9988" width="9.7109375" style="341" customWidth="1"/>
    <col min="9989" max="9989" width="10.7109375" style="341" customWidth="1"/>
    <col min="9990" max="9990" width="12.28515625" style="341" customWidth="1"/>
    <col min="9991" max="9992" width="9.42578125" style="341" customWidth="1"/>
    <col min="9993" max="9993" width="8.42578125" style="341" customWidth="1"/>
    <col min="9994" max="9994" width="8.7109375" style="341" customWidth="1"/>
    <col min="9995" max="9995" width="9.7109375" style="341" customWidth="1"/>
    <col min="9996" max="9996" width="9.140625" style="341"/>
    <col min="9997" max="9997" width="11" style="341" customWidth="1"/>
    <col min="9998" max="9999" width="7.7109375" style="341" customWidth="1"/>
    <col min="10000" max="10000" width="9.42578125" style="341" customWidth="1"/>
    <col min="10001" max="10240" width="9.140625" style="341"/>
    <col min="10241" max="10241" width="4.5703125" style="341" customWidth="1"/>
    <col min="10242" max="10242" width="17" style="341" customWidth="1"/>
    <col min="10243" max="10243" width="12" style="341" customWidth="1"/>
    <col min="10244" max="10244" width="9.7109375" style="341" customWidth="1"/>
    <col min="10245" max="10245" width="10.7109375" style="341" customWidth="1"/>
    <col min="10246" max="10246" width="12.28515625" style="341" customWidth="1"/>
    <col min="10247" max="10248" width="9.42578125" style="341" customWidth="1"/>
    <col min="10249" max="10249" width="8.42578125" style="341" customWidth="1"/>
    <col min="10250" max="10250" width="8.7109375" style="341" customWidth="1"/>
    <col min="10251" max="10251" width="9.7109375" style="341" customWidth="1"/>
    <col min="10252" max="10252" width="9.140625" style="341"/>
    <col min="10253" max="10253" width="11" style="341" customWidth="1"/>
    <col min="10254" max="10255" width="7.7109375" style="341" customWidth="1"/>
    <col min="10256" max="10256" width="9.42578125" style="341" customWidth="1"/>
    <col min="10257" max="10496" width="9.140625" style="341"/>
    <col min="10497" max="10497" width="4.5703125" style="341" customWidth="1"/>
    <col min="10498" max="10498" width="17" style="341" customWidth="1"/>
    <col min="10499" max="10499" width="12" style="341" customWidth="1"/>
    <col min="10500" max="10500" width="9.7109375" style="341" customWidth="1"/>
    <col min="10501" max="10501" width="10.7109375" style="341" customWidth="1"/>
    <col min="10502" max="10502" width="12.28515625" style="341" customWidth="1"/>
    <col min="10503" max="10504" width="9.42578125" style="341" customWidth="1"/>
    <col min="10505" max="10505" width="8.42578125" style="341" customWidth="1"/>
    <col min="10506" max="10506" width="8.7109375" style="341" customWidth="1"/>
    <col min="10507" max="10507" width="9.7109375" style="341" customWidth="1"/>
    <col min="10508" max="10508" width="9.140625" style="341"/>
    <col min="10509" max="10509" width="11" style="341" customWidth="1"/>
    <col min="10510" max="10511" width="7.7109375" style="341" customWidth="1"/>
    <col min="10512" max="10512" width="9.42578125" style="341" customWidth="1"/>
    <col min="10513" max="10752" width="9.140625" style="341"/>
    <col min="10753" max="10753" width="4.5703125" style="341" customWidth="1"/>
    <col min="10754" max="10754" width="17" style="341" customWidth="1"/>
    <col min="10755" max="10755" width="12" style="341" customWidth="1"/>
    <col min="10756" max="10756" width="9.7109375" style="341" customWidth="1"/>
    <col min="10757" max="10757" width="10.7109375" style="341" customWidth="1"/>
    <col min="10758" max="10758" width="12.28515625" style="341" customWidth="1"/>
    <col min="10759" max="10760" width="9.42578125" style="341" customWidth="1"/>
    <col min="10761" max="10761" width="8.42578125" style="341" customWidth="1"/>
    <col min="10762" max="10762" width="8.7109375" style="341" customWidth="1"/>
    <col min="10763" max="10763" width="9.7109375" style="341" customWidth="1"/>
    <col min="10764" max="10764" width="9.140625" style="341"/>
    <col min="10765" max="10765" width="11" style="341" customWidth="1"/>
    <col min="10766" max="10767" width="7.7109375" style="341" customWidth="1"/>
    <col min="10768" max="10768" width="9.42578125" style="341" customWidth="1"/>
    <col min="10769" max="11008" width="9.140625" style="341"/>
    <col min="11009" max="11009" width="4.5703125" style="341" customWidth="1"/>
    <col min="11010" max="11010" width="17" style="341" customWidth="1"/>
    <col min="11011" max="11011" width="12" style="341" customWidth="1"/>
    <col min="11012" max="11012" width="9.7109375" style="341" customWidth="1"/>
    <col min="11013" max="11013" width="10.7109375" style="341" customWidth="1"/>
    <col min="11014" max="11014" width="12.28515625" style="341" customWidth="1"/>
    <col min="11015" max="11016" width="9.42578125" style="341" customWidth="1"/>
    <col min="11017" max="11017" width="8.42578125" style="341" customWidth="1"/>
    <col min="11018" max="11018" width="8.7109375" style="341" customWidth="1"/>
    <col min="11019" max="11019" width="9.7109375" style="341" customWidth="1"/>
    <col min="11020" max="11020" width="9.140625" style="341"/>
    <col min="11021" max="11021" width="11" style="341" customWidth="1"/>
    <col min="11022" max="11023" width="7.7109375" style="341" customWidth="1"/>
    <col min="11024" max="11024" width="9.42578125" style="341" customWidth="1"/>
    <col min="11025" max="11264" width="9.140625" style="341"/>
    <col min="11265" max="11265" width="4.5703125" style="341" customWidth="1"/>
    <col min="11266" max="11266" width="17" style="341" customWidth="1"/>
    <col min="11267" max="11267" width="12" style="341" customWidth="1"/>
    <col min="11268" max="11268" width="9.7109375" style="341" customWidth="1"/>
    <col min="11269" max="11269" width="10.7109375" style="341" customWidth="1"/>
    <col min="11270" max="11270" width="12.28515625" style="341" customWidth="1"/>
    <col min="11271" max="11272" width="9.42578125" style="341" customWidth="1"/>
    <col min="11273" max="11273" width="8.42578125" style="341" customWidth="1"/>
    <col min="11274" max="11274" width="8.7109375" style="341" customWidth="1"/>
    <col min="11275" max="11275" width="9.7109375" style="341" customWidth="1"/>
    <col min="11276" max="11276" width="9.140625" style="341"/>
    <col min="11277" max="11277" width="11" style="341" customWidth="1"/>
    <col min="11278" max="11279" width="7.7109375" style="341" customWidth="1"/>
    <col min="11280" max="11280" width="9.42578125" style="341" customWidth="1"/>
    <col min="11281" max="11520" width="9.140625" style="341"/>
    <col min="11521" max="11521" width="4.5703125" style="341" customWidth="1"/>
    <col min="11522" max="11522" width="17" style="341" customWidth="1"/>
    <col min="11523" max="11523" width="12" style="341" customWidth="1"/>
    <col min="11524" max="11524" width="9.7109375" style="341" customWidth="1"/>
    <col min="11525" max="11525" width="10.7109375" style="341" customWidth="1"/>
    <col min="11526" max="11526" width="12.28515625" style="341" customWidth="1"/>
    <col min="11527" max="11528" width="9.42578125" style="341" customWidth="1"/>
    <col min="11529" max="11529" width="8.42578125" style="341" customWidth="1"/>
    <col min="11530" max="11530" width="8.7109375" style="341" customWidth="1"/>
    <col min="11531" max="11531" width="9.7109375" style="341" customWidth="1"/>
    <col min="11532" max="11532" width="9.140625" style="341"/>
    <col min="11533" max="11533" width="11" style="341" customWidth="1"/>
    <col min="11534" max="11535" width="7.7109375" style="341" customWidth="1"/>
    <col min="11536" max="11536" width="9.42578125" style="341" customWidth="1"/>
    <col min="11537" max="11776" width="9.140625" style="341"/>
    <col min="11777" max="11777" width="4.5703125" style="341" customWidth="1"/>
    <col min="11778" max="11778" width="17" style="341" customWidth="1"/>
    <col min="11779" max="11779" width="12" style="341" customWidth="1"/>
    <col min="11780" max="11780" width="9.7109375" style="341" customWidth="1"/>
    <col min="11781" max="11781" width="10.7109375" style="341" customWidth="1"/>
    <col min="11782" max="11782" width="12.28515625" style="341" customWidth="1"/>
    <col min="11783" max="11784" width="9.42578125" style="341" customWidth="1"/>
    <col min="11785" max="11785" width="8.42578125" style="341" customWidth="1"/>
    <col min="11786" max="11786" width="8.7109375" style="341" customWidth="1"/>
    <col min="11787" max="11787" width="9.7109375" style="341" customWidth="1"/>
    <col min="11788" max="11788" width="9.140625" style="341"/>
    <col min="11789" max="11789" width="11" style="341" customWidth="1"/>
    <col min="11790" max="11791" width="7.7109375" style="341" customWidth="1"/>
    <col min="11792" max="11792" width="9.42578125" style="341" customWidth="1"/>
    <col min="11793" max="12032" width="9.140625" style="341"/>
    <col min="12033" max="12033" width="4.5703125" style="341" customWidth="1"/>
    <col min="12034" max="12034" width="17" style="341" customWidth="1"/>
    <col min="12035" max="12035" width="12" style="341" customWidth="1"/>
    <col min="12036" max="12036" width="9.7109375" style="341" customWidth="1"/>
    <col min="12037" max="12037" width="10.7109375" style="341" customWidth="1"/>
    <col min="12038" max="12038" width="12.28515625" style="341" customWidth="1"/>
    <col min="12039" max="12040" width="9.42578125" style="341" customWidth="1"/>
    <col min="12041" max="12041" width="8.42578125" style="341" customWidth="1"/>
    <col min="12042" max="12042" width="8.7109375" style="341" customWidth="1"/>
    <col min="12043" max="12043" width="9.7109375" style="341" customWidth="1"/>
    <col min="12044" max="12044" width="9.140625" style="341"/>
    <col min="12045" max="12045" width="11" style="341" customWidth="1"/>
    <col min="12046" max="12047" width="7.7109375" style="341" customWidth="1"/>
    <col min="12048" max="12048" width="9.42578125" style="341" customWidth="1"/>
    <col min="12049" max="12288" width="9.140625" style="341"/>
    <col min="12289" max="12289" width="4.5703125" style="341" customWidth="1"/>
    <col min="12290" max="12290" width="17" style="341" customWidth="1"/>
    <col min="12291" max="12291" width="12" style="341" customWidth="1"/>
    <col min="12292" max="12292" width="9.7109375" style="341" customWidth="1"/>
    <col min="12293" max="12293" width="10.7109375" style="341" customWidth="1"/>
    <col min="12294" max="12294" width="12.28515625" style="341" customWidth="1"/>
    <col min="12295" max="12296" width="9.42578125" style="341" customWidth="1"/>
    <col min="12297" max="12297" width="8.42578125" style="341" customWidth="1"/>
    <col min="12298" max="12298" width="8.7109375" style="341" customWidth="1"/>
    <col min="12299" max="12299" width="9.7109375" style="341" customWidth="1"/>
    <col min="12300" max="12300" width="9.140625" style="341"/>
    <col min="12301" max="12301" width="11" style="341" customWidth="1"/>
    <col min="12302" max="12303" width="7.7109375" style="341" customWidth="1"/>
    <col min="12304" max="12304" width="9.42578125" style="341" customWidth="1"/>
    <col min="12305" max="12544" width="9.140625" style="341"/>
    <col min="12545" max="12545" width="4.5703125" style="341" customWidth="1"/>
    <col min="12546" max="12546" width="17" style="341" customWidth="1"/>
    <col min="12547" max="12547" width="12" style="341" customWidth="1"/>
    <col min="12548" max="12548" width="9.7109375" style="341" customWidth="1"/>
    <col min="12549" max="12549" width="10.7109375" style="341" customWidth="1"/>
    <col min="12550" max="12550" width="12.28515625" style="341" customWidth="1"/>
    <col min="12551" max="12552" width="9.42578125" style="341" customWidth="1"/>
    <col min="12553" max="12553" width="8.42578125" style="341" customWidth="1"/>
    <col min="12554" max="12554" width="8.7109375" style="341" customWidth="1"/>
    <col min="12555" max="12555" width="9.7109375" style="341" customWidth="1"/>
    <col min="12556" max="12556" width="9.140625" style="341"/>
    <col min="12557" max="12557" width="11" style="341" customWidth="1"/>
    <col min="12558" max="12559" width="7.7109375" style="341" customWidth="1"/>
    <col min="12560" max="12560" width="9.42578125" style="341" customWidth="1"/>
    <col min="12561" max="12800" width="9.140625" style="341"/>
    <col min="12801" max="12801" width="4.5703125" style="341" customWidth="1"/>
    <col min="12802" max="12802" width="17" style="341" customWidth="1"/>
    <col min="12803" max="12803" width="12" style="341" customWidth="1"/>
    <col min="12804" max="12804" width="9.7109375" style="341" customWidth="1"/>
    <col min="12805" max="12805" width="10.7109375" style="341" customWidth="1"/>
    <col min="12806" max="12806" width="12.28515625" style="341" customWidth="1"/>
    <col min="12807" max="12808" width="9.42578125" style="341" customWidth="1"/>
    <col min="12809" max="12809" width="8.42578125" style="341" customWidth="1"/>
    <col min="12810" max="12810" width="8.7109375" style="341" customWidth="1"/>
    <col min="12811" max="12811" width="9.7109375" style="341" customWidth="1"/>
    <col min="12812" max="12812" width="9.140625" style="341"/>
    <col min="12813" max="12813" width="11" style="341" customWidth="1"/>
    <col min="12814" max="12815" width="7.7109375" style="341" customWidth="1"/>
    <col min="12816" max="12816" width="9.42578125" style="341" customWidth="1"/>
    <col min="12817" max="13056" width="9.140625" style="341"/>
    <col min="13057" max="13057" width="4.5703125" style="341" customWidth="1"/>
    <col min="13058" max="13058" width="17" style="341" customWidth="1"/>
    <col min="13059" max="13059" width="12" style="341" customWidth="1"/>
    <col min="13060" max="13060" width="9.7109375" style="341" customWidth="1"/>
    <col min="13061" max="13061" width="10.7109375" style="341" customWidth="1"/>
    <col min="13062" max="13062" width="12.28515625" style="341" customWidth="1"/>
    <col min="13063" max="13064" width="9.42578125" style="341" customWidth="1"/>
    <col min="13065" max="13065" width="8.42578125" style="341" customWidth="1"/>
    <col min="13066" max="13066" width="8.7109375" style="341" customWidth="1"/>
    <col min="13067" max="13067" width="9.7109375" style="341" customWidth="1"/>
    <col min="13068" max="13068" width="9.140625" style="341"/>
    <col min="13069" max="13069" width="11" style="341" customWidth="1"/>
    <col min="13070" max="13071" width="7.7109375" style="341" customWidth="1"/>
    <col min="13072" max="13072" width="9.42578125" style="341" customWidth="1"/>
    <col min="13073" max="13312" width="9.140625" style="341"/>
    <col min="13313" max="13313" width="4.5703125" style="341" customWidth="1"/>
    <col min="13314" max="13314" width="17" style="341" customWidth="1"/>
    <col min="13315" max="13315" width="12" style="341" customWidth="1"/>
    <col min="13316" max="13316" width="9.7109375" style="341" customWidth="1"/>
    <col min="13317" max="13317" width="10.7109375" style="341" customWidth="1"/>
    <col min="13318" max="13318" width="12.28515625" style="341" customWidth="1"/>
    <col min="13319" max="13320" width="9.42578125" style="341" customWidth="1"/>
    <col min="13321" max="13321" width="8.42578125" style="341" customWidth="1"/>
    <col min="13322" max="13322" width="8.7109375" style="341" customWidth="1"/>
    <col min="13323" max="13323" width="9.7109375" style="341" customWidth="1"/>
    <col min="13324" max="13324" width="9.140625" style="341"/>
    <col min="13325" max="13325" width="11" style="341" customWidth="1"/>
    <col min="13326" max="13327" width="7.7109375" style="341" customWidth="1"/>
    <col min="13328" max="13328" width="9.42578125" style="341" customWidth="1"/>
    <col min="13329" max="13568" width="9.140625" style="341"/>
    <col min="13569" max="13569" width="4.5703125" style="341" customWidth="1"/>
    <col min="13570" max="13570" width="17" style="341" customWidth="1"/>
    <col min="13571" max="13571" width="12" style="341" customWidth="1"/>
    <col min="13572" max="13572" width="9.7109375" style="341" customWidth="1"/>
    <col min="13573" max="13573" width="10.7109375" style="341" customWidth="1"/>
    <col min="13574" max="13574" width="12.28515625" style="341" customWidth="1"/>
    <col min="13575" max="13576" width="9.42578125" style="341" customWidth="1"/>
    <col min="13577" max="13577" width="8.42578125" style="341" customWidth="1"/>
    <col min="13578" max="13578" width="8.7109375" style="341" customWidth="1"/>
    <col min="13579" max="13579" width="9.7109375" style="341" customWidth="1"/>
    <col min="13580" max="13580" width="9.140625" style="341"/>
    <col min="13581" max="13581" width="11" style="341" customWidth="1"/>
    <col min="13582" max="13583" width="7.7109375" style="341" customWidth="1"/>
    <col min="13584" max="13584" width="9.42578125" style="341" customWidth="1"/>
    <col min="13585" max="13824" width="9.140625" style="341"/>
    <col min="13825" max="13825" width="4.5703125" style="341" customWidth="1"/>
    <col min="13826" max="13826" width="17" style="341" customWidth="1"/>
    <col min="13827" max="13827" width="12" style="341" customWidth="1"/>
    <col min="13828" max="13828" width="9.7109375" style="341" customWidth="1"/>
    <col min="13829" max="13829" width="10.7109375" style="341" customWidth="1"/>
    <col min="13830" max="13830" width="12.28515625" style="341" customWidth="1"/>
    <col min="13831" max="13832" width="9.42578125" style="341" customWidth="1"/>
    <col min="13833" max="13833" width="8.42578125" style="341" customWidth="1"/>
    <col min="13834" max="13834" width="8.7109375" style="341" customWidth="1"/>
    <col min="13835" max="13835" width="9.7109375" style="341" customWidth="1"/>
    <col min="13836" max="13836" width="9.140625" style="341"/>
    <col min="13837" max="13837" width="11" style="341" customWidth="1"/>
    <col min="13838" max="13839" width="7.7109375" style="341" customWidth="1"/>
    <col min="13840" max="13840" width="9.42578125" style="341" customWidth="1"/>
    <col min="13841" max="14080" width="9.140625" style="341"/>
    <col min="14081" max="14081" width="4.5703125" style="341" customWidth="1"/>
    <col min="14082" max="14082" width="17" style="341" customWidth="1"/>
    <col min="14083" max="14083" width="12" style="341" customWidth="1"/>
    <col min="14084" max="14084" width="9.7109375" style="341" customWidth="1"/>
    <col min="14085" max="14085" width="10.7109375" style="341" customWidth="1"/>
    <col min="14086" max="14086" width="12.28515625" style="341" customWidth="1"/>
    <col min="14087" max="14088" width="9.42578125" style="341" customWidth="1"/>
    <col min="14089" max="14089" width="8.42578125" style="341" customWidth="1"/>
    <col min="14090" max="14090" width="8.7109375" style="341" customWidth="1"/>
    <col min="14091" max="14091" width="9.7109375" style="341" customWidth="1"/>
    <col min="14092" max="14092" width="9.140625" style="341"/>
    <col min="14093" max="14093" width="11" style="341" customWidth="1"/>
    <col min="14094" max="14095" width="7.7109375" style="341" customWidth="1"/>
    <col min="14096" max="14096" width="9.42578125" style="341" customWidth="1"/>
    <col min="14097" max="14336" width="9.140625" style="341"/>
    <col min="14337" max="14337" width="4.5703125" style="341" customWidth="1"/>
    <col min="14338" max="14338" width="17" style="341" customWidth="1"/>
    <col min="14339" max="14339" width="12" style="341" customWidth="1"/>
    <col min="14340" max="14340" width="9.7109375" style="341" customWidth="1"/>
    <col min="14341" max="14341" width="10.7109375" style="341" customWidth="1"/>
    <col min="14342" max="14342" width="12.28515625" style="341" customWidth="1"/>
    <col min="14343" max="14344" width="9.42578125" style="341" customWidth="1"/>
    <col min="14345" max="14345" width="8.42578125" style="341" customWidth="1"/>
    <col min="14346" max="14346" width="8.7109375" style="341" customWidth="1"/>
    <col min="14347" max="14347" width="9.7109375" style="341" customWidth="1"/>
    <col min="14348" max="14348" width="9.140625" style="341"/>
    <col min="14349" max="14349" width="11" style="341" customWidth="1"/>
    <col min="14350" max="14351" width="7.7109375" style="341" customWidth="1"/>
    <col min="14352" max="14352" width="9.42578125" style="341" customWidth="1"/>
    <col min="14353" max="14592" width="9.140625" style="341"/>
    <col min="14593" max="14593" width="4.5703125" style="341" customWidth="1"/>
    <col min="14594" max="14594" width="17" style="341" customWidth="1"/>
    <col min="14595" max="14595" width="12" style="341" customWidth="1"/>
    <col min="14596" max="14596" width="9.7109375" style="341" customWidth="1"/>
    <col min="14597" max="14597" width="10.7109375" style="341" customWidth="1"/>
    <col min="14598" max="14598" width="12.28515625" style="341" customWidth="1"/>
    <col min="14599" max="14600" width="9.42578125" style="341" customWidth="1"/>
    <col min="14601" max="14601" width="8.42578125" style="341" customWidth="1"/>
    <col min="14602" max="14602" width="8.7109375" style="341" customWidth="1"/>
    <col min="14603" max="14603" width="9.7109375" style="341" customWidth="1"/>
    <col min="14604" max="14604" width="9.140625" style="341"/>
    <col min="14605" max="14605" width="11" style="341" customWidth="1"/>
    <col min="14606" max="14607" width="7.7109375" style="341" customWidth="1"/>
    <col min="14608" max="14608" width="9.42578125" style="341" customWidth="1"/>
    <col min="14609" max="14848" width="9.140625" style="341"/>
    <col min="14849" max="14849" width="4.5703125" style="341" customWidth="1"/>
    <col min="14850" max="14850" width="17" style="341" customWidth="1"/>
    <col min="14851" max="14851" width="12" style="341" customWidth="1"/>
    <col min="14852" max="14852" width="9.7109375" style="341" customWidth="1"/>
    <col min="14853" max="14853" width="10.7109375" style="341" customWidth="1"/>
    <col min="14854" max="14854" width="12.28515625" style="341" customWidth="1"/>
    <col min="14855" max="14856" width="9.42578125" style="341" customWidth="1"/>
    <col min="14857" max="14857" width="8.42578125" style="341" customWidth="1"/>
    <col min="14858" max="14858" width="8.7109375" style="341" customWidth="1"/>
    <col min="14859" max="14859" width="9.7109375" style="341" customWidth="1"/>
    <col min="14860" max="14860" width="9.140625" style="341"/>
    <col min="14861" max="14861" width="11" style="341" customWidth="1"/>
    <col min="14862" max="14863" width="7.7109375" style="341" customWidth="1"/>
    <col min="14864" max="14864" width="9.42578125" style="341" customWidth="1"/>
    <col min="14865" max="15104" width="9.140625" style="341"/>
    <col min="15105" max="15105" width="4.5703125" style="341" customWidth="1"/>
    <col min="15106" max="15106" width="17" style="341" customWidth="1"/>
    <col min="15107" max="15107" width="12" style="341" customWidth="1"/>
    <col min="15108" max="15108" width="9.7109375" style="341" customWidth="1"/>
    <col min="15109" max="15109" width="10.7109375" style="341" customWidth="1"/>
    <col min="15110" max="15110" width="12.28515625" style="341" customWidth="1"/>
    <col min="15111" max="15112" width="9.42578125" style="341" customWidth="1"/>
    <col min="15113" max="15113" width="8.42578125" style="341" customWidth="1"/>
    <col min="15114" max="15114" width="8.7109375" style="341" customWidth="1"/>
    <col min="15115" max="15115" width="9.7109375" style="341" customWidth="1"/>
    <col min="15116" max="15116" width="9.140625" style="341"/>
    <col min="15117" max="15117" width="11" style="341" customWidth="1"/>
    <col min="15118" max="15119" width="7.7109375" style="341" customWidth="1"/>
    <col min="15120" max="15120" width="9.42578125" style="341" customWidth="1"/>
    <col min="15121" max="15360" width="9.140625" style="341"/>
    <col min="15361" max="15361" width="4.5703125" style="341" customWidth="1"/>
    <col min="15362" max="15362" width="17" style="341" customWidth="1"/>
    <col min="15363" max="15363" width="12" style="341" customWidth="1"/>
    <col min="15364" max="15364" width="9.7109375" style="341" customWidth="1"/>
    <col min="15365" max="15365" width="10.7109375" style="341" customWidth="1"/>
    <col min="15366" max="15366" width="12.28515625" style="341" customWidth="1"/>
    <col min="15367" max="15368" width="9.42578125" style="341" customWidth="1"/>
    <col min="15369" max="15369" width="8.42578125" style="341" customWidth="1"/>
    <col min="15370" max="15370" width="8.7109375" style="341" customWidth="1"/>
    <col min="15371" max="15371" width="9.7109375" style="341" customWidth="1"/>
    <col min="15372" max="15372" width="9.140625" style="341"/>
    <col min="15373" max="15373" width="11" style="341" customWidth="1"/>
    <col min="15374" max="15375" width="7.7109375" style="341" customWidth="1"/>
    <col min="15376" max="15376" width="9.42578125" style="341" customWidth="1"/>
    <col min="15377" max="15616" width="9.140625" style="341"/>
    <col min="15617" max="15617" width="4.5703125" style="341" customWidth="1"/>
    <col min="15618" max="15618" width="17" style="341" customWidth="1"/>
    <col min="15619" max="15619" width="12" style="341" customWidth="1"/>
    <col min="15620" max="15620" width="9.7109375" style="341" customWidth="1"/>
    <col min="15621" max="15621" width="10.7109375" style="341" customWidth="1"/>
    <col min="15622" max="15622" width="12.28515625" style="341" customWidth="1"/>
    <col min="15623" max="15624" width="9.42578125" style="341" customWidth="1"/>
    <col min="15625" max="15625" width="8.42578125" style="341" customWidth="1"/>
    <col min="15626" max="15626" width="8.7109375" style="341" customWidth="1"/>
    <col min="15627" max="15627" width="9.7109375" style="341" customWidth="1"/>
    <col min="15628" max="15628" width="9.140625" style="341"/>
    <col min="15629" max="15629" width="11" style="341" customWidth="1"/>
    <col min="15630" max="15631" width="7.7109375" style="341" customWidth="1"/>
    <col min="15632" max="15632" width="9.42578125" style="341" customWidth="1"/>
    <col min="15633" max="15872" width="9.140625" style="341"/>
    <col min="15873" max="15873" width="4.5703125" style="341" customWidth="1"/>
    <col min="15874" max="15874" width="17" style="341" customWidth="1"/>
    <col min="15875" max="15875" width="12" style="341" customWidth="1"/>
    <col min="15876" max="15876" width="9.7109375" style="341" customWidth="1"/>
    <col min="15877" max="15877" width="10.7109375" style="341" customWidth="1"/>
    <col min="15878" max="15878" width="12.28515625" style="341" customWidth="1"/>
    <col min="15879" max="15880" width="9.42578125" style="341" customWidth="1"/>
    <col min="15881" max="15881" width="8.42578125" style="341" customWidth="1"/>
    <col min="15882" max="15882" width="8.7109375" style="341" customWidth="1"/>
    <col min="15883" max="15883" width="9.7109375" style="341" customWidth="1"/>
    <col min="15884" max="15884" width="9.140625" style="341"/>
    <col min="15885" max="15885" width="11" style="341" customWidth="1"/>
    <col min="15886" max="15887" width="7.7109375" style="341" customWidth="1"/>
    <col min="15888" max="15888" width="9.42578125" style="341" customWidth="1"/>
    <col min="15889" max="16128" width="9.140625" style="341"/>
    <col min="16129" max="16129" width="4.5703125" style="341" customWidth="1"/>
    <col min="16130" max="16130" width="17" style="341" customWidth="1"/>
    <col min="16131" max="16131" width="12" style="341" customWidth="1"/>
    <col min="16132" max="16132" width="9.7109375" style="341" customWidth="1"/>
    <col min="16133" max="16133" width="10.7109375" style="341" customWidth="1"/>
    <col min="16134" max="16134" width="12.28515625" style="341" customWidth="1"/>
    <col min="16135" max="16136" width="9.42578125" style="341" customWidth="1"/>
    <col min="16137" max="16137" width="8.42578125" style="341" customWidth="1"/>
    <col min="16138" max="16138" width="8.7109375" style="341" customWidth="1"/>
    <col min="16139" max="16139" width="9.7109375" style="341" customWidth="1"/>
    <col min="16140" max="16140" width="9.140625" style="341"/>
    <col min="16141" max="16141" width="11" style="341" customWidth="1"/>
    <col min="16142" max="16143" width="7.7109375" style="341" customWidth="1"/>
    <col min="16144" max="16144" width="9.42578125" style="341" customWidth="1"/>
    <col min="16145" max="16384" width="9.140625" style="341"/>
  </cols>
  <sheetData>
    <row r="1" spans="1:16" ht="18.75" hidden="1" x14ac:dyDescent="0.3">
      <c r="A1" s="339" t="s">
        <v>182</v>
      </c>
      <c r="B1" s="339"/>
      <c r="C1" s="339"/>
      <c r="D1" s="339"/>
      <c r="E1" s="339"/>
      <c r="F1" s="339"/>
      <c r="G1" s="339"/>
      <c r="H1" s="339"/>
      <c r="I1" s="339"/>
      <c r="J1" s="339"/>
      <c r="K1" s="339"/>
      <c r="L1" s="339"/>
      <c r="M1" s="339"/>
      <c r="N1" s="339"/>
      <c r="O1" s="339"/>
      <c r="P1" s="340"/>
    </row>
    <row r="2" spans="1:16" ht="18.75" x14ac:dyDescent="0.3">
      <c r="A2" s="339" t="s">
        <v>183</v>
      </c>
      <c r="B2" s="339"/>
      <c r="C2" s="339"/>
      <c r="D2" s="339"/>
      <c r="E2" s="339"/>
      <c r="F2" s="339"/>
      <c r="G2" s="339"/>
      <c r="H2" s="339"/>
      <c r="I2" s="339"/>
      <c r="J2" s="339"/>
      <c r="K2" s="339"/>
      <c r="L2" s="339"/>
      <c r="M2" s="339"/>
      <c r="N2" s="339"/>
      <c r="O2" s="339"/>
      <c r="P2" s="340"/>
    </row>
    <row r="3" spans="1:16" ht="12.75" thickBot="1" x14ac:dyDescent="0.25">
      <c r="C3" s="343"/>
    </row>
    <row r="4" spans="1:16" s="356" customFormat="1" ht="12.75" thickBot="1" x14ac:dyDescent="0.3">
      <c r="A4" s="345" t="s">
        <v>184</v>
      </c>
      <c r="B4" s="345" t="s">
        <v>185</v>
      </c>
      <c r="C4" s="345" t="s">
        <v>186</v>
      </c>
      <c r="D4" s="346" t="s">
        <v>187</v>
      </c>
      <c r="E4" s="346" t="s">
        <v>188</v>
      </c>
      <c r="F4" s="347" t="s">
        <v>189</v>
      </c>
      <c r="G4" s="348" t="s">
        <v>190</v>
      </c>
      <c r="H4" s="349" t="s">
        <v>191</v>
      </c>
      <c r="I4" s="350" t="s">
        <v>187</v>
      </c>
      <c r="J4" s="351"/>
      <c r="K4" s="352" t="s">
        <v>192</v>
      </c>
      <c r="L4" s="350"/>
      <c r="M4" s="351"/>
      <c r="N4" s="353" t="s">
        <v>193</v>
      </c>
      <c r="O4" s="354"/>
      <c r="P4" s="355" t="s">
        <v>194</v>
      </c>
    </row>
    <row r="5" spans="1:16" s="356" customFormat="1" ht="27.75" thickBot="1" x14ac:dyDescent="0.2">
      <c r="A5" s="357"/>
      <c r="B5" s="357"/>
      <c r="C5" s="357"/>
      <c r="D5" s="358"/>
      <c r="E5" s="358"/>
      <c r="F5" s="359" t="s">
        <v>195</v>
      </c>
      <c r="G5" s="360"/>
      <c r="H5" s="361"/>
      <c r="I5" s="362" t="s">
        <v>196</v>
      </c>
      <c r="J5" s="363" t="s">
        <v>197</v>
      </c>
      <c r="K5" s="364" t="s">
        <v>198</v>
      </c>
      <c r="L5" s="364" t="s">
        <v>199</v>
      </c>
      <c r="M5" s="364" t="s">
        <v>200</v>
      </c>
      <c r="N5" s="365" t="s">
        <v>201</v>
      </c>
      <c r="O5" s="366" t="s">
        <v>202</v>
      </c>
      <c r="P5" s="367" t="s">
        <v>203</v>
      </c>
    </row>
    <row r="6" spans="1:16" s="371" customFormat="1" x14ac:dyDescent="0.25">
      <c r="A6" s="368">
        <v>1</v>
      </c>
      <c r="B6" s="369" t="s">
        <v>204</v>
      </c>
      <c r="C6" s="369" t="s">
        <v>205</v>
      </c>
      <c r="D6" s="370">
        <v>360000</v>
      </c>
      <c r="E6" s="370">
        <v>140000</v>
      </c>
      <c r="F6" s="370">
        <v>770000</v>
      </c>
      <c r="G6" s="370">
        <v>930000</v>
      </c>
      <c r="H6" s="370">
        <v>127000</v>
      </c>
      <c r="I6" s="370">
        <v>120000</v>
      </c>
      <c r="J6" s="370">
        <v>85000</v>
      </c>
      <c r="K6" s="370">
        <v>310000</v>
      </c>
      <c r="L6" s="370">
        <v>397000</v>
      </c>
      <c r="M6" s="370">
        <v>948000</v>
      </c>
      <c r="N6" s="370">
        <v>51000</v>
      </c>
      <c r="O6" s="370">
        <v>20000</v>
      </c>
      <c r="P6" s="370">
        <f t="shared" ref="P6:P43" si="0">N6+O6</f>
        <v>71000</v>
      </c>
    </row>
    <row r="7" spans="1:16" s="371" customFormat="1" x14ac:dyDescent="0.25">
      <c r="A7" s="372">
        <v>2</v>
      </c>
      <c r="B7" s="373" t="s">
        <v>206</v>
      </c>
      <c r="C7" s="373" t="s">
        <v>207</v>
      </c>
      <c r="D7" s="374">
        <v>370000</v>
      </c>
      <c r="E7" s="374">
        <v>150000</v>
      </c>
      <c r="F7" s="374">
        <v>699000</v>
      </c>
      <c r="G7" s="374">
        <v>1220000</v>
      </c>
      <c r="H7" s="374">
        <v>308000</v>
      </c>
      <c r="I7" s="374">
        <v>130000</v>
      </c>
      <c r="J7" s="374">
        <v>95000</v>
      </c>
      <c r="K7" s="374">
        <v>279000</v>
      </c>
      <c r="L7" s="374">
        <v>427000</v>
      </c>
      <c r="M7" s="374">
        <v>764000</v>
      </c>
      <c r="N7" s="374">
        <v>47000</v>
      </c>
      <c r="O7" s="374">
        <v>17000</v>
      </c>
      <c r="P7" s="374">
        <f t="shared" si="0"/>
        <v>64000</v>
      </c>
    </row>
    <row r="8" spans="1:16" s="371" customFormat="1" x14ac:dyDescent="0.25">
      <c r="A8" s="372">
        <v>3</v>
      </c>
      <c r="B8" s="373" t="s">
        <v>208</v>
      </c>
      <c r="C8" s="373" t="s">
        <v>209</v>
      </c>
      <c r="D8" s="374">
        <v>370000</v>
      </c>
      <c r="E8" s="374">
        <v>150000</v>
      </c>
      <c r="F8" s="374">
        <v>852000</v>
      </c>
      <c r="G8" s="374">
        <v>978000</v>
      </c>
      <c r="H8" s="374">
        <v>101000</v>
      </c>
      <c r="I8" s="374">
        <v>130000</v>
      </c>
      <c r="J8" s="374">
        <v>85000</v>
      </c>
      <c r="K8" s="374">
        <v>219000</v>
      </c>
      <c r="L8" s="374">
        <v>397000</v>
      </c>
      <c r="M8" s="374">
        <v>888000</v>
      </c>
      <c r="N8" s="374">
        <v>50000</v>
      </c>
      <c r="O8" s="374">
        <v>17000</v>
      </c>
      <c r="P8" s="374">
        <f t="shared" si="0"/>
        <v>67000</v>
      </c>
    </row>
    <row r="9" spans="1:16" s="371" customFormat="1" x14ac:dyDescent="0.25">
      <c r="A9" s="372">
        <v>4</v>
      </c>
      <c r="B9" s="373" t="s">
        <v>210</v>
      </c>
      <c r="C9" s="373" t="s">
        <v>211</v>
      </c>
      <c r="D9" s="374">
        <v>370000</v>
      </c>
      <c r="E9" s="374">
        <v>150000</v>
      </c>
      <c r="F9" s="374">
        <v>792000</v>
      </c>
      <c r="G9" s="374">
        <v>979000</v>
      </c>
      <c r="H9" s="374">
        <v>165000</v>
      </c>
      <c r="I9" s="374">
        <v>130000</v>
      </c>
      <c r="J9" s="374">
        <v>95000</v>
      </c>
      <c r="K9" s="374">
        <v>241000</v>
      </c>
      <c r="L9" s="374">
        <v>297000</v>
      </c>
      <c r="M9" s="374">
        <v>807000</v>
      </c>
      <c r="N9" s="374">
        <v>44000</v>
      </c>
      <c r="O9" s="374">
        <v>25000</v>
      </c>
      <c r="P9" s="374">
        <f t="shared" si="0"/>
        <v>69000</v>
      </c>
    </row>
    <row r="10" spans="1:16" s="371" customFormat="1" x14ac:dyDescent="0.25">
      <c r="A10" s="372">
        <v>5</v>
      </c>
      <c r="B10" s="373" t="s">
        <v>212</v>
      </c>
      <c r="C10" s="373" t="s">
        <v>213</v>
      </c>
      <c r="D10" s="374">
        <v>370000</v>
      </c>
      <c r="E10" s="374">
        <v>150000</v>
      </c>
      <c r="F10" s="374">
        <v>580000</v>
      </c>
      <c r="G10" s="374">
        <v>1005000</v>
      </c>
      <c r="H10" s="374">
        <v>147000</v>
      </c>
      <c r="I10" s="374">
        <v>130000</v>
      </c>
      <c r="J10" s="374">
        <v>95000</v>
      </c>
      <c r="K10" s="374">
        <v>288000</v>
      </c>
      <c r="L10" s="374">
        <v>367000</v>
      </c>
      <c r="M10" s="374">
        <v>1110000</v>
      </c>
      <c r="N10" s="374">
        <v>50000</v>
      </c>
      <c r="O10" s="374">
        <v>18000</v>
      </c>
      <c r="P10" s="374">
        <f t="shared" si="0"/>
        <v>68000</v>
      </c>
    </row>
    <row r="11" spans="1:16" s="371" customFormat="1" x14ac:dyDescent="0.25">
      <c r="A11" s="372">
        <v>6</v>
      </c>
      <c r="B11" s="373" t="s">
        <v>214</v>
      </c>
      <c r="C11" s="373" t="s">
        <v>215</v>
      </c>
      <c r="D11" s="374">
        <v>380000</v>
      </c>
      <c r="E11" s="374">
        <v>150000</v>
      </c>
      <c r="F11" s="374">
        <v>701000</v>
      </c>
      <c r="G11" s="374">
        <v>922000</v>
      </c>
      <c r="H11" s="374">
        <v>190000</v>
      </c>
      <c r="I11" s="374">
        <v>120000</v>
      </c>
      <c r="J11" s="374">
        <v>85000</v>
      </c>
      <c r="K11" s="374">
        <v>180000</v>
      </c>
      <c r="L11" s="374">
        <v>248000</v>
      </c>
      <c r="M11" s="374">
        <v>696000</v>
      </c>
      <c r="N11" s="374">
        <v>45000</v>
      </c>
      <c r="O11" s="374">
        <v>18000</v>
      </c>
      <c r="P11" s="374">
        <f t="shared" si="0"/>
        <v>63000</v>
      </c>
    </row>
    <row r="12" spans="1:16" s="371" customFormat="1" x14ac:dyDescent="0.25">
      <c r="A12" s="372">
        <v>7</v>
      </c>
      <c r="B12" s="373" t="s">
        <v>216</v>
      </c>
      <c r="C12" s="373" t="s">
        <v>217</v>
      </c>
      <c r="D12" s="374">
        <v>380000</v>
      </c>
      <c r="E12" s="374">
        <v>150000</v>
      </c>
      <c r="F12" s="374">
        <v>861000</v>
      </c>
      <c r="G12" s="374">
        <v>1507000</v>
      </c>
      <c r="H12" s="374">
        <v>179000</v>
      </c>
      <c r="I12" s="374">
        <v>120000</v>
      </c>
      <c r="J12" s="374">
        <v>85000</v>
      </c>
      <c r="K12" s="374">
        <v>290000</v>
      </c>
      <c r="L12" s="374">
        <v>455000</v>
      </c>
      <c r="M12" s="374">
        <v>745000</v>
      </c>
      <c r="N12" s="374">
        <v>63000</v>
      </c>
      <c r="O12" s="374">
        <v>18000</v>
      </c>
      <c r="P12" s="374">
        <f t="shared" si="0"/>
        <v>81000</v>
      </c>
    </row>
    <row r="13" spans="1:16" s="371" customFormat="1" x14ac:dyDescent="0.25">
      <c r="A13" s="372">
        <v>8</v>
      </c>
      <c r="B13" s="373" t="s">
        <v>218</v>
      </c>
      <c r="C13" s="373" t="s">
        <v>219</v>
      </c>
      <c r="D13" s="374">
        <v>380000</v>
      </c>
      <c r="E13" s="374">
        <v>150000</v>
      </c>
      <c r="F13" s="374">
        <v>580000</v>
      </c>
      <c r="G13" s="374">
        <v>846000</v>
      </c>
      <c r="H13" s="374">
        <v>168000</v>
      </c>
      <c r="I13" s="374">
        <v>130000</v>
      </c>
      <c r="J13" s="374">
        <v>95000</v>
      </c>
      <c r="K13" s="374">
        <v>220000</v>
      </c>
      <c r="L13" s="374">
        <v>290000</v>
      </c>
      <c r="M13" s="374">
        <v>933000</v>
      </c>
      <c r="N13" s="374">
        <v>43000</v>
      </c>
      <c r="O13" s="374">
        <v>21000</v>
      </c>
      <c r="P13" s="374">
        <f t="shared" si="0"/>
        <v>64000</v>
      </c>
    </row>
    <row r="14" spans="1:16" s="371" customFormat="1" x14ac:dyDescent="0.25">
      <c r="A14" s="372">
        <v>9</v>
      </c>
      <c r="B14" s="373" t="s">
        <v>220</v>
      </c>
      <c r="C14" s="373" t="s">
        <v>221</v>
      </c>
      <c r="D14" s="374">
        <v>380000</v>
      </c>
      <c r="E14" s="374">
        <v>150000</v>
      </c>
      <c r="F14" s="374">
        <v>692000</v>
      </c>
      <c r="G14" s="374">
        <v>985000</v>
      </c>
      <c r="H14" s="374">
        <v>109000</v>
      </c>
      <c r="I14" s="374">
        <v>130000</v>
      </c>
      <c r="J14" s="374">
        <v>95000</v>
      </c>
      <c r="K14" s="374">
        <v>268000</v>
      </c>
      <c r="L14" s="374">
        <v>416000</v>
      </c>
      <c r="M14" s="374">
        <v>1054000</v>
      </c>
      <c r="N14" s="374">
        <v>48000</v>
      </c>
      <c r="O14" s="374">
        <v>16000</v>
      </c>
      <c r="P14" s="374">
        <f t="shared" si="0"/>
        <v>64000</v>
      </c>
    </row>
    <row r="15" spans="1:16" s="371" customFormat="1" x14ac:dyDescent="0.25">
      <c r="A15" s="372">
        <v>10</v>
      </c>
      <c r="B15" s="373" t="s">
        <v>222</v>
      </c>
      <c r="C15" s="373" t="s">
        <v>223</v>
      </c>
      <c r="D15" s="374">
        <v>410000</v>
      </c>
      <c r="E15" s="374">
        <v>160000</v>
      </c>
      <c r="F15" s="374">
        <v>649000</v>
      </c>
      <c r="G15" s="374">
        <v>1258000</v>
      </c>
      <c r="H15" s="374">
        <v>97000</v>
      </c>
      <c r="I15" s="374">
        <v>130000</v>
      </c>
      <c r="J15" s="374">
        <v>95000</v>
      </c>
      <c r="K15" s="374">
        <v>343000</v>
      </c>
      <c r="L15" s="374">
        <v>411000</v>
      </c>
      <c r="M15" s="374">
        <v>965000</v>
      </c>
      <c r="N15" s="374">
        <v>44000</v>
      </c>
      <c r="O15" s="374">
        <v>19000</v>
      </c>
      <c r="P15" s="374">
        <f t="shared" si="0"/>
        <v>63000</v>
      </c>
    </row>
    <row r="16" spans="1:16" s="371" customFormat="1" x14ac:dyDescent="0.25">
      <c r="A16" s="372">
        <v>11</v>
      </c>
      <c r="B16" s="373" t="s">
        <v>224</v>
      </c>
      <c r="C16" s="373" t="s">
        <v>225</v>
      </c>
      <c r="D16" s="374">
        <v>370000</v>
      </c>
      <c r="E16" s="374">
        <v>150000</v>
      </c>
      <c r="F16" s="374">
        <v>724000</v>
      </c>
      <c r="G16" s="374">
        <v>972000</v>
      </c>
      <c r="H16" s="374">
        <v>536000</v>
      </c>
      <c r="I16" s="374">
        <v>120000</v>
      </c>
      <c r="J16" s="374">
        <v>85000</v>
      </c>
      <c r="K16" s="374">
        <v>340000</v>
      </c>
      <c r="L16" s="374">
        <v>425000</v>
      </c>
      <c r="M16" s="374">
        <v>1051000</v>
      </c>
      <c r="N16" s="374">
        <v>54000</v>
      </c>
      <c r="O16" s="374">
        <v>20000</v>
      </c>
      <c r="P16" s="374">
        <f t="shared" si="0"/>
        <v>74000</v>
      </c>
    </row>
    <row r="17" spans="1:16" s="371" customFormat="1" x14ac:dyDescent="0.25">
      <c r="A17" s="372">
        <v>12</v>
      </c>
      <c r="B17" s="373" t="s">
        <v>226</v>
      </c>
      <c r="C17" s="373" t="s">
        <v>227</v>
      </c>
      <c r="D17" s="374">
        <v>430000</v>
      </c>
      <c r="E17" s="374">
        <v>170000</v>
      </c>
      <c r="F17" s="374">
        <v>686000</v>
      </c>
      <c r="G17" s="374">
        <v>932000</v>
      </c>
      <c r="H17" s="374">
        <v>200000</v>
      </c>
      <c r="I17" s="374">
        <v>150000</v>
      </c>
      <c r="J17" s="374">
        <v>105000</v>
      </c>
      <c r="K17" s="374">
        <v>414000</v>
      </c>
      <c r="L17" s="374">
        <v>498000</v>
      </c>
      <c r="M17" s="374">
        <v>931000</v>
      </c>
      <c r="N17" s="374">
        <v>50000</v>
      </c>
      <c r="O17" s="374">
        <v>21000</v>
      </c>
      <c r="P17" s="374">
        <f t="shared" si="0"/>
        <v>71000</v>
      </c>
    </row>
    <row r="18" spans="1:16" s="371" customFormat="1" x14ac:dyDescent="0.25">
      <c r="A18" s="372">
        <v>13</v>
      </c>
      <c r="B18" s="373" t="s">
        <v>228</v>
      </c>
      <c r="C18" s="373" t="s">
        <v>229</v>
      </c>
      <c r="D18" s="374">
        <v>530000</v>
      </c>
      <c r="E18" s="374">
        <v>210000</v>
      </c>
      <c r="F18" s="374">
        <v>730000</v>
      </c>
      <c r="G18" s="374">
        <v>1139000</v>
      </c>
      <c r="H18" s="374">
        <v>256000</v>
      </c>
      <c r="I18" s="374">
        <v>180000</v>
      </c>
      <c r="J18" s="374">
        <v>130000</v>
      </c>
      <c r="K18" s="374">
        <v>359000</v>
      </c>
      <c r="L18" s="374">
        <v>455000</v>
      </c>
      <c r="M18" s="374">
        <v>1197000</v>
      </c>
      <c r="N18" s="374">
        <v>53000</v>
      </c>
      <c r="O18" s="374">
        <v>24000</v>
      </c>
      <c r="P18" s="374">
        <f t="shared" si="0"/>
        <v>77000</v>
      </c>
    </row>
    <row r="19" spans="1:16" s="371" customFormat="1" x14ac:dyDescent="0.25">
      <c r="A19" s="372">
        <v>14</v>
      </c>
      <c r="B19" s="373" t="s">
        <v>230</v>
      </c>
      <c r="C19" s="373" t="s">
        <v>231</v>
      </c>
      <c r="D19" s="374">
        <v>370000</v>
      </c>
      <c r="E19" s="374">
        <v>150000</v>
      </c>
      <c r="F19" s="374">
        <v>750000</v>
      </c>
      <c r="G19" s="374">
        <v>1270000</v>
      </c>
      <c r="H19" s="374">
        <v>108000</v>
      </c>
      <c r="I19" s="374">
        <v>130000</v>
      </c>
      <c r="J19" s="374">
        <v>95000</v>
      </c>
      <c r="K19" s="374">
        <v>255000</v>
      </c>
      <c r="L19" s="374">
        <v>319000</v>
      </c>
      <c r="M19" s="374">
        <v>770000</v>
      </c>
      <c r="N19" s="374">
        <v>68750</v>
      </c>
      <c r="O19" s="374">
        <v>16000</v>
      </c>
      <c r="P19" s="374">
        <f t="shared" si="0"/>
        <v>84750</v>
      </c>
    </row>
    <row r="20" spans="1:16" s="371" customFormat="1" x14ac:dyDescent="0.25">
      <c r="A20" s="372">
        <v>15</v>
      </c>
      <c r="B20" s="373" t="s">
        <v>232</v>
      </c>
      <c r="C20" s="373" t="s">
        <v>233</v>
      </c>
      <c r="D20" s="374">
        <v>420000</v>
      </c>
      <c r="E20" s="374">
        <v>170000</v>
      </c>
      <c r="F20" s="374">
        <v>845000</v>
      </c>
      <c r="G20" s="374">
        <v>905000</v>
      </c>
      <c r="H20" s="374">
        <v>267000</v>
      </c>
      <c r="I20" s="374">
        <v>140000</v>
      </c>
      <c r="J20" s="374">
        <v>100000</v>
      </c>
      <c r="K20" s="374">
        <v>262000</v>
      </c>
      <c r="L20" s="374">
        <v>351000</v>
      </c>
      <c r="M20" s="374">
        <v>750000</v>
      </c>
      <c r="N20" s="374">
        <v>55000</v>
      </c>
      <c r="O20" s="374">
        <v>16000</v>
      </c>
      <c r="P20" s="374">
        <f t="shared" si="0"/>
        <v>71000</v>
      </c>
    </row>
    <row r="21" spans="1:16" s="371" customFormat="1" x14ac:dyDescent="0.25">
      <c r="A21" s="372">
        <v>16</v>
      </c>
      <c r="B21" s="373" t="s">
        <v>234</v>
      </c>
      <c r="C21" s="373" t="s">
        <v>235</v>
      </c>
      <c r="D21" s="374">
        <v>410000</v>
      </c>
      <c r="E21" s="374">
        <v>160000</v>
      </c>
      <c r="F21" s="374">
        <v>814000</v>
      </c>
      <c r="G21" s="374">
        <v>1171000</v>
      </c>
      <c r="H21" s="374">
        <v>233000</v>
      </c>
      <c r="I21" s="374">
        <v>140000</v>
      </c>
      <c r="J21" s="374">
        <v>100000</v>
      </c>
      <c r="K21" s="374">
        <v>338000</v>
      </c>
      <c r="L21" s="374">
        <v>408000</v>
      </c>
      <c r="M21" s="374">
        <v>1381000</v>
      </c>
      <c r="N21" s="374">
        <v>49000</v>
      </c>
      <c r="O21" s="374">
        <v>23000</v>
      </c>
      <c r="P21" s="374">
        <f t="shared" si="0"/>
        <v>72000</v>
      </c>
    </row>
    <row r="22" spans="1:16" s="371" customFormat="1" x14ac:dyDescent="0.25">
      <c r="A22" s="372">
        <v>17</v>
      </c>
      <c r="B22" s="373" t="s">
        <v>236</v>
      </c>
      <c r="C22" s="373" t="s">
        <v>237</v>
      </c>
      <c r="D22" s="374">
        <v>480000</v>
      </c>
      <c r="E22" s="374">
        <v>190000</v>
      </c>
      <c r="F22" s="374">
        <v>1138000</v>
      </c>
      <c r="G22" s="374">
        <v>1157000</v>
      </c>
      <c r="H22" s="374">
        <v>227000</v>
      </c>
      <c r="I22" s="374">
        <v>160000</v>
      </c>
      <c r="J22" s="374">
        <v>115000</v>
      </c>
      <c r="K22" s="374">
        <v>362000</v>
      </c>
      <c r="L22" s="374">
        <v>441000</v>
      </c>
      <c r="M22" s="374">
        <v>1419000</v>
      </c>
      <c r="N22" s="374">
        <v>48000</v>
      </c>
      <c r="O22" s="374">
        <v>21000</v>
      </c>
      <c r="P22" s="374">
        <f t="shared" si="0"/>
        <v>69000</v>
      </c>
    </row>
    <row r="23" spans="1:16" s="371" customFormat="1" x14ac:dyDescent="0.25">
      <c r="A23" s="372">
        <v>18</v>
      </c>
      <c r="B23" s="373" t="s">
        <v>238</v>
      </c>
      <c r="C23" s="373" t="s">
        <v>239</v>
      </c>
      <c r="D23" s="374">
        <v>440000</v>
      </c>
      <c r="E23" s="374">
        <v>180000</v>
      </c>
      <c r="F23" s="374">
        <v>907000</v>
      </c>
      <c r="G23" s="374">
        <v>1103000</v>
      </c>
      <c r="H23" s="374">
        <v>231000</v>
      </c>
      <c r="I23" s="374">
        <v>150000</v>
      </c>
      <c r="J23" s="374">
        <v>105000</v>
      </c>
      <c r="K23" s="374">
        <v>397000</v>
      </c>
      <c r="L23" s="374">
        <v>420000</v>
      </c>
      <c r="M23" s="374">
        <v>820000</v>
      </c>
      <c r="N23" s="374">
        <v>49000</v>
      </c>
      <c r="O23" s="374">
        <v>18000</v>
      </c>
      <c r="P23" s="374">
        <f t="shared" si="0"/>
        <v>67000</v>
      </c>
    </row>
    <row r="24" spans="1:16" s="371" customFormat="1" x14ac:dyDescent="0.25">
      <c r="A24" s="372">
        <v>19</v>
      </c>
      <c r="B24" s="373" t="s">
        <v>240</v>
      </c>
      <c r="C24" s="373" t="s">
        <v>241</v>
      </c>
      <c r="D24" s="374">
        <v>430000</v>
      </c>
      <c r="E24" s="374">
        <v>170000</v>
      </c>
      <c r="F24" s="374">
        <v>688000</v>
      </c>
      <c r="G24" s="374">
        <v>857000</v>
      </c>
      <c r="H24" s="374">
        <v>116000</v>
      </c>
      <c r="I24" s="374">
        <v>140000</v>
      </c>
      <c r="J24" s="374">
        <v>100000</v>
      </c>
      <c r="K24" s="374">
        <v>339000</v>
      </c>
      <c r="L24" s="374">
        <v>448000</v>
      </c>
      <c r="M24" s="374">
        <v>1032000</v>
      </c>
      <c r="N24" s="374">
        <v>52000</v>
      </c>
      <c r="O24" s="374">
        <v>22000</v>
      </c>
      <c r="P24" s="374">
        <f t="shared" si="0"/>
        <v>74000</v>
      </c>
    </row>
    <row r="25" spans="1:16" s="371" customFormat="1" x14ac:dyDescent="0.25">
      <c r="A25" s="372">
        <v>20</v>
      </c>
      <c r="B25" s="373" t="s">
        <v>242</v>
      </c>
      <c r="C25" s="373" t="s">
        <v>243</v>
      </c>
      <c r="D25" s="374">
        <v>380000</v>
      </c>
      <c r="E25" s="374">
        <v>150000</v>
      </c>
      <c r="F25" s="374">
        <v>538000</v>
      </c>
      <c r="G25" s="374">
        <v>868000</v>
      </c>
      <c r="H25" s="374">
        <v>171000</v>
      </c>
      <c r="I25" s="374">
        <v>130000</v>
      </c>
      <c r="J25" s="374">
        <v>95000</v>
      </c>
      <c r="K25" s="374">
        <v>277000</v>
      </c>
      <c r="L25" s="374">
        <v>387000</v>
      </c>
      <c r="M25" s="374">
        <v>774000</v>
      </c>
      <c r="N25" s="374">
        <v>51000</v>
      </c>
      <c r="O25" s="374">
        <v>17000</v>
      </c>
      <c r="P25" s="374">
        <f t="shared" si="0"/>
        <v>68000</v>
      </c>
    </row>
    <row r="26" spans="1:16" s="371" customFormat="1" x14ac:dyDescent="0.25">
      <c r="A26" s="372">
        <v>21</v>
      </c>
      <c r="B26" s="373" t="s">
        <v>244</v>
      </c>
      <c r="C26" s="373" t="s">
        <v>245</v>
      </c>
      <c r="D26" s="374">
        <v>360000</v>
      </c>
      <c r="E26" s="374">
        <v>140000</v>
      </c>
      <c r="F26" s="374">
        <v>659000</v>
      </c>
      <c r="G26" s="374">
        <v>1177000</v>
      </c>
      <c r="H26" s="374">
        <v>134000</v>
      </c>
      <c r="I26" s="374">
        <v>120000</v>
      </c>
      <c r="J26" s="374">
        <v>85000</v>
      </c>
      <c r="K26" s="374">
        <v>288000</v>
      </c>
      <c r="L26" s="374">
        <v>365000</v>
      </c>
      <c r="M26" s="374">
        <v>1272000</v>
      </c>
      <c r="N26" s="374">
        <v>42000</v>
      </c>
      <c r="O26" s="374">
        <v>15000</v>
      </c>
      <c r="P26" s="374">
        <f t="shared" si="0"/>
        <v>57000</v>
      </c>
    </row>
    <row r="27" spans="1:16" s="371" customFormat="1" x14ac:dyDescent="0.25">
      <c r="A27" s="372">
        <v>22</v>
      </c>
      <c r="B27" s="373" t="s">
        <v>246</v>
      </c>
      <c r="C27" s="373" t="s">
        <v>247</v>
      </c>
      <c r="D27" s="374">
        <v>380000</v>
      </c>
      <c r="E27" s="374">
        <v>150000</v>
      </c>
      <c r="F27" s="374">
        <v>697000</v>
      </c>
      <c r="G27" s="374">
        <v>837000</v>
      </c>
      <c r="H27" s="374">
        <v>180000</v>
      </c>
      <c r="I27" s="374">
        <v>130000</v>
      </c>
      <c r="J27" s="374">
        <v>95000</v>
      </c>
      <c r="K27" s="374">
        <v>250000</v>
      </c>
      <c r="L27" s="374">
        <v>366000</v>
      </c>
      <c r="M27" s="374">
        <v>809000</v>
      </c>
      <c r="N27" s="374">
        <v>51000</v>
      </c>
      <c r="O27" s="374">
        <v>17000</v>
      </c>
      <c r="P27" s="374">
        <f t="shared" si="0"/>
        <v>68000</v>
      </c>
    </row>
    <row r="28" spans="1:16" s="371" customFormat="1" x14ac:dyDescent="0.25">
      <c r="A28" s="372">
        <v>23</v>
      </c>
      <c r="B28" s="373" t="s">
        <v>248</v>
      </c>
      <c r="C28" s="373" t="s">
        <v>249</v>
      </c>
      <c r="D28" s="374">
        <v>430000</v>
      </c>
      <c r="E28" s="374">
        <v>170000</v>
      </c>
      <c r="F28" s="374">
        <v>804000</v>
      </c>
      <c r="G28" s="374">
        <v>1100000</v>
      </c>
      <c r="H28" s="374">
        <v>533000</v>
      </c>
      <c r="I28" s="374">
        <v>150000</v>
      </c>
      <c r="J28" s="374">
        <v>105000</v>
      </c>
      <c r="K28" s="374">
        <v>241000</v>
      </c>
      <c r="L28" s="374">
        <v>366000</v>
      </c>
      <c r="M28" s="374">
        <v>900000</v>
      </c>
      <c r="N28" s="374">
        <v>48000</v>
      </c>
      <c r="O28" s="374">
        <v>26000</v>
      </c>
      <c r="P28" s="374">
        <f t="shared" si="0"/>
        <v>74000</v>
      </c>
    </row>
    <row r="29" spans="1:16" s="371" customFormat="1" x14ac:dyDescent="0.25">
      <c r="A29" s="372">
        <v>24</v>
      </c>
      <c r="B29" s="373" t="s">
        <v>250</v>
      </c>
      <c r="C29" s="373" t="s">
        <v>251</v>
      </c>
      <c r="D29" s="374">
        <v>430000</v>
      </c>
      <c r="E29" s="374">
        <v>170000</v>
      </c>
      <c r="F29" s="374">
        <v>904000</v>
      </c>
      <c r="G29" s="374">
        <v>1100000</v>
      </c>
      <c r="H29" s="374">
        <v>218000</v>
      </c>
      <c r="I29" s="374">
        <v>150000</v>
      </c>
      <c r="J29" s="374">
        <v>105000</v>
      </c>
      <c r="K29" s="374">
        <v>260000</v>
      </c>
      <c r="L29" s="374">
        <v>331000</v>
      </c>
      <c r="M29" s="374">
        <v>874000</v>
      </c>
      <c r="N29" s="374">
        <v>53000</v>
      </c>
      <c r="O29" s="374">
        <v>21000</v>
      </c>
      <c r="P29" s="374">
        <f t="shared" si="0"/>
        <v>74000</v>
      </c>
    </row>
    <row r="30" spans="1:16" s="371" customFormat="1" x14ac:dyDescent="0.25">
      <c r="A30" s="372">
        <v>25</v>
      </c>
      <c r="B30" s="373" t="s">
        <v>252</v>
      </c>
      <c r="C30" s="373" t="s">
        <v>253</v>
      </c>
      <c r="D30" s="374">
        <v>370000</v>
      </c>
      <c r="E30" s="374">
        <v>150000</v>
      </c>
      <c r="F30" s="374">
        <v>978000</v>
      </c>
      <c r="G30" s="374">
        <v>1195000</v>
      </c>
      <c r="H30" s="374">
        <v>138000</v>
      </c>
      <c r="I30" s="374">
        <v>130000</v>
      </c>
      <c r="J30" s="374">
        <v>95000</v>
      </c>
      <c r="K30" s="374">
        <v>269000</v>
      </c>
      <c r="L30" s="374">
        <v>357000</v>
      </c>
      <c r="M30" s="374">
        <v>922000</v>
      </c>
      <c r="N30" s="374">
        <v>55000</v>
      </c>
      <c r="O30" s="374">
        <v>26000</v>
      </c>
      <c r="P30" s="374">
        <f t="shared" si="0"/>
        <v>81000</v>
      </c>
    </row>
    <row r="31" spans="1:16" s="371" customFormat="1" x14ac:dyDescent="0.25">
      <c r="A31" s="372">
        <v>26</v>
      </c>
      <c r="B31" s="373" t="s">
        <v>254</v>
      </c>
      <c r="C31" s="373" t="s">
        <v>255</v>
      </c>
      <c r="D31" s="374">
        <v>370000</v>
      </c>
      <c r="E31" s="374">
        <v>150000</v>
      </c>
      <c r="F31" s="374">
        <v>955000</v>
      </c>
      <c r="G31" s="374">
        <v>792000</v>
      </c>
      <c r="H31" s="374">
        <v>265000</v>
      </c>
      <c r="I31" s="374">
        <v>130000</v>
      </c>
      <c r="J31" s="374">
        <v>95000</v>
      </c>
      <c r="K31" s="374">
        <v>225000</v>
      </c>
      <c r="L31" s="374">
        <v>289000</v>
      </c>
      <c r="M31" s="374">
        <v>1299000</v>
      </c>
      <c r="N31" s="374">
        <v>45000</v>
      </c>
      <c r="O31" s="374">
        <v>15000</v>
      </c>
      <c r="P31" s="374">
        <f t="shared" si="0"/>
        <v>60000</v>
      </c>
    </row>
    <row r="32" spans="1:16" s="371" customFormat="1" x14ac:dyDescent="0.25">
      <c r="A32" s="372">
        <v>27</v>
      </c>
      <c r="B32" s="373" t="s">
        <v>256</v>
      </c>
      <c r="C32" s="373" t="s">
        <v>257</v>
      </c>
      <c r="D32" s="374">
        <v>410000</v>
      </c>
      <c r="E32" s="374">
        <v>160000</v>
      </c>
      <c r="F32" s="374">
        <f>704000</f>
        <v>704000</v>
      </c>
      <c r="G32" s="374">
        <v>880000</v>
      </c>
      <c r="H32" s="374">
        <v>313000</v>
      </c>
      <c r="I32" s="374">
        <v>120000</v>
      </c>
      <c r="J32" s="374">
        <v>85000</v>
      </c>
      <c r="K32" s="374">
        <v>269000</v>
      </c>
      <c r="L32" s="374">
        <v>404000</v>
      </c>
      <c r="M32" s="374">
        <v>1006000</v>
      </c>
      <c r="N32" s="374">
        <v>54000</v>
      </c>
      <c r="O32" s="374">
        <v>21000</v>
      </c>
      <c r="P32" s="374">
        <f t="shared" si="0"/>
        <v>75000</v>
      </c>
    </row>
    <row r="33" spans="1:16" s="371" customFormat="1" x14ac:dyDescent="0.25">
      <c r="A33" s="372">
        <v>28</v>
      </c>
      <c r="B33" s="373" t="s">
        <v>258</v>
      </c>
      <c r="C33" s="373" t="s">
        <v>259</v>
      </c>
      <c r="D33" s="374">
        <v>430000</v>
      </c>
      <c r="E33" s="374">
        <v>170000</v>
      </c>
      <c r="F33" s="374">
        <v>745000</v>
      </c>
      <c r="G33" s="374">
        <v>938000</v>
      </c>
      <c r="H33" s="374">
        <v>187000</v>
      </c>
      <c r="I33" s="374">
        <v>150000</v>
      </c>
      <c r="J33" s="374">
        <v>105000</v>
      </c>
      <c r="K33" s="374">
        <v>280000</v>
      </c>
      <c r="L33" s="374">
        <v>397000</v>
      </c>
      <c r="M33" s="374">
        <v>1307000</v>
      </c>
      <c r="N33" s="374">
        <v>56000</v>
      </c>
      <c r="O33" s="374">
        <v>26000</v>
      </c>
      <c r="P33" s="374">
        <f t="shared" si="0"/>
        <v>82000</v>
      </c>
    </row>
    <row r="34" spans="1:16" s="371" customFormat="1" x14ac:dyDescent="0.25">
      <c r="A34" s="372">
        <v>29</v>
      </c>
      <c r="B34" s="373" t="s">
        <v>260</v>
      </c>
      <c r="C34" s="373" t="s">
        <v>261</v>
      </c>
      <c r="D34" s="374">
        <v>370000</v>
      </c>
      <c r="E34" s="374">
        <v>150000</v>
      </c>
      <c r="F34" s="374">
        <v>951000</v>
      </c>
      <c r="G34" s="374">
        <v>824000</v>
      </c>
      <c r="H34" s="374">
        <v>165000</v>
      </c>
      <c r="I34" s="374">
        <v>130000</v>
      </c>
      <c r="J34" s="374">
        <v>95000</v>
      </c>
      <c r="K34" s="374">
        <v>303000</v>
      </c>
      <c r="L34" s="374">
        <v>422000</v>
      </c>
      <c r="M34" s="374">
        <v>1095000</v>
      </c>
      <c r="N34" s="374">
        <v>48000</v>
      </c>
      <c r="O34" s="374">
        <v>18000</v>
      </c>
      <c r="P34" s="374">
        <f t="shared" si="0"/>
        <v>66000</v>
      </c>
    </row>
    <row r="35" spans="1:16" s="371" customFormat="1" x14ac:dyDescent="0.25">
      <c r="A35" s="372">
        <v>30</v>
      </c>
      <c r="B35" s="373" t="s">
        <v>262</v>
      </c>
      <c r="C35" s="373" t="s">
        <v>263</v>
      </c>
      <c r="D35" s="374">
        <v>380000</v>
      </c>
      <c r="E35" s="374">
        <v>150000</v>
      </c>
      <c r="F35" s="374">
        <v>786000</v>
      </c>
      <c r="G35" s="374">
        <v>945000</v>
      </c>
      <c r="H35" s="374">
        <v>171000</v>
      </c>
      <c r="I35" s="374">
        <v>130000</v>
      </c>
      <c r="J35" s="374">
        <v>95000</v>
      </c>
      <c r="K35" s="374">
        <v>309000</v>
      </c>
      <c r="L35" s="374">
        <v>369000</v>
      </c>
      <c r="M35" s="374">
        <v>869000</v>
      </c>
      <c r="N35" s="374">
        <v>49000</v>
      </c>
      <c r="O35" s="374">
        <v>21000</v>
      </c>
      <c r="P35" s="374">
        <f t="shared" si="0"/>
        <v>70000</v>
      </c>
    </row>
    <row r="36" spans="1:16" s="371" customFormat="1" x14ac:dyDescent="0.25">
      <c r="A36" s="372">
        <v>31</v>
      </c>
      <c r="B36" s="373" t="s">
        <v>264</v>
      </c>
      <c r="C36" s="373" t="s">
        <v>265</v>
      </c>
      <c r="D36" s="374">
        <v>380000</v>
      </c>
      <c r="E36" s="374">
        <v>150000</v>
      </c>
      <c r="F36" s="375">
        <f>667000-39000</f>
        <v>628000</v>
      </c>
      <c r="G36" s="374">
        <v>1149000</v>
      </c>
      <c r="H36" s="374">
        <v>288000</v>
      </c>
      <c r="I36" s="374">
        <v>120000</v>
      </c>
      <c r="J36" s="374">
        <v>85000</v>
      </c>
      <c r="K36" s="374">
        <v>265000</v>
      </c>
      <c r="L36" s="374">
        <v>346000</v>
      </c>
      <c r="M36" s="374">
        <v>933000</v>
      </c>
      <c r="N36" s="374">
        <v>59000</v>
      </c>
      <c r="O36" s="374">
        <v>24000</v>
      </c>
      <c r="P36" s="374">
        <f t="shared" si="0"/>
        <v>83000</v>
      </c>
    </row>
    <row r="37" spans="1:16" s="371" customFormat="1" x14ac:dyDescent="0.25">
      <c r="A37" s="372">
        <v>32</v>
      </c>
      <c r="B37" s="373" t="s">
        <v>266</v>
      </c>
      <c r="C37" s="373" t="s">
        <v>267</v>
      </c>
      <c r="D37" s="374">
        <v>430000</v>
      </c>
      <c r="E37" s="374">
        <v>170000</v>
      </c>
      <c r="F37" s="374">
        <v>605000</v>
      </c>
      <c r="G37" s="374">
        <v>1061000</v>
      </c>
      <c r="H37" s="374">
        <v>215000</v>
      </c>
      <c r="I37" s="374">
        <v>130000</v>
      </c>
      <c r="J37" s="374">
        <v>95000</v>
      </c>
      <c r="K37" s="374">
        <v>254000</v>
      </c>
      <c r="L37" s="374">
        <v>446000</v>
      </c>
      <c r="M37" s="374">
        <v>803000</v>
      </c>
      <c r="N37" s="374">
        <v>63000</v>
      </c>
      <c r="O37" s="374">
        <v>25000</v>
      </c>
      <c r="P37" s="374">
        <f t="shared" si="0"/>
        <v>88000</v>
      </c>
    </row>
    <row r="38" spans="1:16" s="371" customFormat="1" x14ac:dyDescent="0.25">
      <c r="A38" s="372">
        <v>33</v>
      </c>
      <c r="B38" s="373" t="s">
        <v>268</v>
      </c>
      <c r="C38" s="376" t="s">
        <v>269</v>
      </c>
      <c r="D38" s="374">
        <v>580000</v>
      </c>
      <c r="E38" s="374">
        <v>230000</v>
      </c>
      <c r="F38" s="374">
        <v>1038000</v>
      </c>
      <c r="G38" s="374">
        <v>1114000</v>
      </c>
      <c r="H38" s="374">
        <v>513000</v>
      </c>
      <c r="I38" s="374">
        <v>200000</v>
      </c>
      <c r="J38" s="374">
        <v>140000</v>
      </c>
      <c r="K38" s="374">
        <v>321000</v>
      </c>
      <c r="L38" s="374">
        <v>478000</v>
      </c>
      <c r="M38" s="374">
        <v>1182000</v>
      </c>
      <c r="N38" s="374">
        <v>61000</v>
      </c>
      <c r="O38" s="374">
        <v>33000</v>
      </c>
      <c r="P38" s="374">
        <f t="shared" si="0"/>
        <v>94000</v>
      </c>
    </row>
    <row r="39" spans="1:16" s="371" customFormat="1" x14ac:dyDescent="0.25">
      <c r="A39" s="372">
        <v>34</v>
      </c>
      <c r="B39" s="373" t="s">
        <v>270</v>
      </c>
      <c r="C39" s="373" t="s">
        <v>271</v>
      </c>
      <c r="D39" s="374">
        <v>480000</v>
      </c>
      <c r="E39" s="374">
        <v>190000</v>
      </c>
      <c r="F39" s="375">
        <f>967000-87000</f>
        <v>880000</v>
      </c>
      <c r="G39" s="374">
        <v>1171000</v>
      </c>
      <c r="H39" s="374">
        <v>236000</v>
      </c>
      <c r="I39" s="374">
        <v>160000</v>
      </c>
      <c r="J39" s="374">
        <v>115000</v>
      </c>
      <c r="K39" s="374">
        <v>310000</v>
      </c>
      <c r="L39" s="374">
        <v>421000</v>
      </c>
      <c r="M39" s="374">
        <v>1120000</v>
      </c>
      <c r="N39" s="374">
        <v>62000</v>
      </c>
      <c r="O39" s="374">
        <v>27000</v>
      </c>
      <c r="P39" s="374">
        <f t="shared" si="0"/>
        <v>89000</v>
      </c>
    </row>
    <row r="40" spans="1:16" s="371" customFormat="1" x14ac:dyDescent="0.25">
      <c r="A40" s="372">
        <v>35</v>
      </c>
      <c r="B40" s="373" t="s">
        <v>272</v>
      </c>
      <c r="C40" s="373" t="s">
        <v>273</v>
      </c>
      <c r="D40" s="374">
        <v>480000</v>
      </c>
      <c r="E40" s="374">
        <v>190000</v>
      </c>
      <c r="F40" s="375">
        <f>967000-87000</f>
        <v>880000</v>
      </c>
      <c r="G40" s="374">
        <v>1171000</v>
      </c>
      <c r="H40" s="374"/>
      <c r="I40" s="374">
        <v>160000</v>
      </c>
      <c r="J40" s="374">
        <v>115000</v>
      </c>
      <c r="K40" s="374">
        <v>310000</v>
      </c>
      <c r="L40" s="374">
        <v>421000</v>
      </c>
      <c r="M40" s="374">
        <v>1120000</v>
      </c>
      <c r="N40" s="374">
        <v>62000</v>
      </c>
      <c r="O40" s="374">
        <v>27000</v>
      </c>
      <c r="P40" s="374">
        <f t="shared" si="0"/>
        <v>89000</v>
      </c>
    </row>
    <row r="41" spans="1:16" s="371" customFormat="1" x14ac:dyDescent="0.25">
      <c r="A41" s="372">
        <v>36</v>
      </c>
      <c r="B41" s="373" t="s">
        <v>274</v>
      </c>
      <c r="C41" s="373" t="s">
        <v>275</v>
      </c>
      <c r="D41" s="374">
        <v>580000</v>
      </c>
      <c r="E41" s="374">
        <v>230000</v>
      </c>
      <c r="F41" s="375">
        <f>1038000-358000</f>
        <v>680000</v>
      </c>
      <c r="G41" s="374">
        <v>1114000</v>
      </c>
      <c r="H41" s="374"/>
      <c r="I41" s="374">
        <v>200000</v>
      </c>
      <c r="J41" s="374">
        <v>140000</v>
      </c>
      <c r="K41" s="374">
        <v>321000</v>
      </c>
      <c r="L41" s="374">
        <v>478000</v>
      </c>
      <c r="M41" s="374">
        <v>1182000</v>
      </c>
      <c r="N41" s="374">
        <v>61000</v>
      </c>
      <c r="O41" s="374">
        <v>33000</v>
      </c>
      <c r="P41" s="374">
        <f t="shared" si="0"/>
        <v>94000</v>
      </c>
    </row>
    <row r="42" spans="1:16" s="371" customFormat="1" x14ac:dyDescent="0.25">
      <c r="A42" s="372">
        <v>37</v>
      </c>
      <c r="B42" s="373" t="s">
        <v>276</v>
      </c>
      <c r="C42" s="373" t="s">
        <v>277</v>
      </c>
      <c r="D42" s="374">
        <v>580000</v>
      </c>
      <c r="E42" s="374">
        <v>230000</v>
      </c>
      <c r="F42" s="375">
        <f>1526000-846000</f>
        <v>680000</v>
      </c>
      <c r="G42" s="374">
        <v>1638000</v>
      </c>
      <c r="H42" s="374"/>
      <c r="I42" s="374">
        <v>200000</v>
      </c>
      <c r="J42" s="374">
        <v>140000</v>
      </c>
      <c r="K42" s="374">
        <v>472000</v>
      </c>
      <c r="L42" s="374">
        <v>703000</v>
      </c>
      <c r="M42" s="375">
        <f>1738000-298000</f>
        <v>1440000</v>
      </c>
      <c r="N42" s="374">
        <v>90000</v>
      </c>
      <c r="O42" s="374">
        <v>49000</v>
      </c>
      <c r="P42" s="374">
        <f t="shared" si="0"/>
        <v>139000</v>
      </c>
    </row>
    <row r="43" spans="1:16" s="371" customFormat="1" x14ac:dyDescent="0.25">
      <c r="A43" s="372">
        <v>38</v>
      </c>
      <c r="B43" s="373" t="s">
        <v>278</v>
      </c>
      <c r="C43" s="373" t="s">
        <v>279</v>
      </c>
      <c r="D43" s="374">
        <v>580000</v>
      </c>
      <c r="E43" s="374">
        <v>230000</v>
      </c>
      <c r="F43" s="375">
        <f>1536000-856000</f>
        <v>680000</v>
      </c>
      <c r="G43" s="374">
        <v>1649000</v>
      </c>
      <c r="H43" s="374"/>
      <c r="I43" s="374">
        <v>200000</v>
      </c>
      <c r="J43" s="374">
        <v>140000</v>
      </c>
      <c r="K43" s="374">
        <v>472000</v>
      </c>
      <c r="L43" s="374">
        <v>703000</v>
      </c>
      <c r="M43" s="375">
        <f>1738000-298000</f>
        <v>1440000</v>
      </c>
      <c r="N43" s="374">
        <v>91000</v>
      </c>
      <c r="O43" s="374">
        <v>40000</v>
      </c>
      <c r="P43" s="374">
        <f t="shared" si="0"/>
        <v>131000</v>
      </c>
    </row>
    <row r="44" spans="1:16" s="371" customFormat="1" x14ac:dyDescent="0.25">
      <c r="B44" s="377" t="s">
        <v>280</v>
      </c>
      <c r="C44" s="377"/>
      <c r="D44" s="378">
        <f>AVERAGE(D6:D43)</f>
        <v>422368.42105263157</v>
      </c>
      <c r="E44" s="378">
        <f>AVERAGE(E6:E43)</f>
        <v>167894.73684210525</v>
      </c>
      <c r="F44" s="378">
        <f>AVERAGE(F6:F43)</f>
        <v>769736.84210526315</v>
      </c>
      <c r="G44" s="378">
        <f>AVERAGE(G6:G43)</f>
        <v>1075236.8421052631</v>
      </c>
      <c r="H44" s="378">
        <f>AVERAGE(H6:H39)</f>
        <v>220352.9411764706</v>
      </c>
      <c r="I44" s="378">
        <f t="shared" ref="I44:P44" si="1">AVERAGE(I6:I43)</f>
        <v>142631.57894736843</v>
      </c>
      <c r="J44" s="378">
        <f t="shared" si="1"/>
        <v>101842.10526315789</v>
      </c>
      <c r="K44" s="378">
        <f t="shared" si="1"/>
        <v>300000</v>
      </c>
      <c r="L44" s="378">
        <f t="shared" si="1"/>
        <v>408394.73684210528</v>
      </c>
      <c r="M44" s="378">
        <f t="shared" si="1"/>
        <v>1016000</v>
      </c>
      <c r="N44" s="378">
        <f t="shared" si="1"/>
        <v>54335.526315789473</v>
      </c>
      <c r="O44" s="378">
        <f t="shared" si="1"/>
        <v>22394.736842105263</v>
      </c>
      <c r="P44" s="378">
        <f t="shared" si="1"/>
        <v>76730.263157894733</v>
      </c>
    </row>
    <row r="45" spans="1:16" s="371" customFormat="1" x14ac:dyDescent="0.25">
      <c r="B45" s="377"/>
      <c r="C45" s="377"/>
      <c r="D45" s="379"/>
      <c r="E45" s="379"/>
      <c r="F45" s="379"/>
      <c r="G45" s="379"/>
      <c r="H45" s="379"/>
      <c r="I45" s="379"/>
      <c r="J45" s="379"/>
      <c r="K45" s="379"/>
      <c r="L45" s="379"/>
      <c r="M45" s="379"/>
      <c r="N45" s="379"/>
      <c r="O45" s="379"/>
      <c r="P45" s="379"/>
    </row>
    <row r="49" spans="1:2" x14ac:dyDescent="0.2">
      <c r="A49" s="380" t="s">
        <v>281</v>
      </c>
      <c r="B49" s="341" t="s">
        <v>282</v>
      </c>
    </row>
  </sheetData>
  <mergeCells count="12">
    <mergeCell ref="K4:M4"/>
    <mergeCell ref="N4:O4"/>
    <mergeCell ref="A1:O1"/>
    <mergeCell ref="A2:O2"/>
    <mergeCell ref="A4:A5"/>
    <mergeCell ref="B4:B5"/>
    <mergeCell ref="C4:C5"/>
    <mergeCell ref="D4:D5"/>
    <mergeCell ref="E4:E5"/>
    <mergeCell ref="G4:G5"/>
    <mergeCell ref="H4:H5"/>
    <mergeCell ref="I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B24D-D08F-460C-860D-3ED979DFE30C}">
  <dimension ref="A1:L43"/>
  <sheetViews>
    <sheetView tabSelected="1" workbookViewId="0">
      <selection sqref="A1:XFD1048576"/>
    </sheetView>
  </sheetViews>
  <sheetFormatPr defaultRowHeight="11.25" x14ac:dyDescent="0.15"/>
  <cols>
    <col min="1" max="1" width="4.7109375" style="415" customWidth="1"/>
    <col min="2" max="2" width="18.28515625" style="385" customWidth="1"/>
    <col min="3" max="3" width="20.7109375" style="416" customWidth="1"/>
    <col min="4" max="4" width="14.42578125" style="420" customWidth="1"/>
    <col min="5" max="5" width="13" style="418" customWidth="1"/>
    <col min="6" max="6" width="4.28515625" style="419" customWidth="1"/>
    <col min="7" max="7" width="50.28515625" style="383" customWidth="1"/>
    <col min="8" max="8" width="15.7109375" style="384" bestFit="1" customWidth="1"/>
    <col min="9" max="10" width="9.7109375" style="383" bestFit="1" customWidth="1"/>
    <col min="11" max="11" width="9.140625" style="383"/>
    <col min="12" max="12" width="11" style="383" bestFit="1" customWidth="1"/>
    <col min="13" max="256" width="9.140625" style="385"/>
    <col min="257" max="257" width="4.7109375" style="385" customWidth="1"/>
    <col min="258" max="258" width="18.28515625" style="385" customWidth="1"/>
    <col min="259" max="259" width="20.7109375" style="385" customWidth="1"/>
    <col min="260" max="260" width="14.42578125" style="385" customWidth="1"/>
    <col min="261" max="261" width="13" style="385" customWidth="1"/>
    <col min="262" max="262" width="4.28515625" style="385" customWidth="1"/>
    <col min="263" max="263" width="50.28515625" style="385" customWidth="1"/>
    <col min="264" max="264" width="15.7109375" style="385" bestFit="1" customWidth="1"/>
    <col min="265" max="266" width="9.7109375" style="385" bestFit="1" customWidth="1"/>
    <col min="267" max="267" width="9.140625" style="385"/>
    <col min="268" max="268" width="11" style="385" bestFit="1" customWidth="1"/>
    <col min="269" max="512" width="9.140625" style="385"/>
    <col min="513" max="513" width="4.7109375" style="385" customWidth="1"/>
    <col min="514" max="514" width="18.28515625" style="385" customWidth="1"/>
    <col min="515" max="515" width="20.7109375" style="385" customWidth="1"/>
    <col min="516" max="516" width="14.42578125" style="385" customWidth="1"/>
    <col min="517" max="517" width="13" style="385" customWidth="1"/>
    <col min="518" max="518" width="4.28515625" style="385" customWidth="1"/>
    <col min="519" max="519" width="50.28515625" style="385" customWidth="1"/>
    <col min="520" max="520" width="15.7109375" style="385" bestFit="1" customWidth="1"/>
    <col min="521" max="522" width="9.7109375" style="385" bestFit="1" customWidth="1"/>
    <col min="523" max="523" width="9.140625" style="385"/>
    <col min="524" max="524" width="11" style="385" bestFit="1" customWidth="1"/>
    <col min="525" max="768" width="9.140625" style="385"/>
    <col min="769" max="769" width="4.7109375" style="385" customWidth="1"/>
    <col min="770" max="770" width="18.28515625" style="385" customWidth="1"/>
    <col min="771" max="771" width="20.7109375" style="385" customWidth="1"/>
    <col min="772" max="772" width="14.42578125" style="385" customWidth="1"/>
    <col min="773" max="773" width="13" style="385" customWidth="1"/>
    <col min="774" max="774" width="4.28515625" style="385" customWidth="1"/>
    <col min="775" max="775" width="50.28515625" style="385" customWidth="1"/>
    <col min="776" max="776" width="15.7109375" style="385" bestFit="1" customWidth="1"/>
    <col min="777" max="778" width="9.7109375" style="385" bestFit="1" customWidth="1"/>
    <col min="779" max="779" width="9.140625" style="385"/>
    <col min="780" max="780" width="11" style="385" bestFit="1" customWidth="1"/>
    <col min="781" max="1024" width="9.140625" style="385"/>
    <col min="1025" max="1025" width="4.7109375" style="385" customWidth="1"/>
    <col min="1026" max="1026" width="18.28515625" style="385" customWidth="1"/>
    <col min="1027" max="1027" width="20.7109375" style="385" customWidth="1"/>
    <col min="1028" max="1028" width="14.42578125" style="385" customWidth="1"/>
    <col min="1029" max="1029" width="13" style="385" customWidth="1"/>
    <col min="1030" max="1030" width="4.28515625" style="385" customWidth="1"/>
    <col min="1031" max="1031" width="50.28515625" style="385" customWidth="1"/>
    <col min="1032" max="1032" width="15.7109375" style="385" bestFit="1" customWidth="1"/>
    <col min="1033" max="1034" width="9.7109375" style="385" bestFit="1" customWidth="1"/>
    <col min="1035" max="1035" width="9.140625" style="385"/>
    <col min="1036" max="1036" width="11" style="385" bestFit="1" customWidth="1"/>
    <col min="1037" max="1280" width="9.140625" style="385"/>
    <col min="1281" max="1281" width="4.7109375" style="385" customWidth="1"/>
    <col min="1282" max="1282" width="18.28515625" style="385" customWidth="1"/>
    <col min="1283" max="1283" width="20.7109375" style="385" customWidth="1"/>
    <col min="1284" max="1284" width="14.42578125" style="385" customWidth="1"/>
    <col min="1285" max="1285" width="13" style="385" customWidth="1"/>
    <col min="1286" max="1286" width="4.28515625" style="385" customWidth="1"/>
    <col min="1287" max="1287" width="50.28515625" style="385" customWidth="1"/>
    <col min="1288" max="1288" width="15.7109375" style="385" bestFit="1" customWidth="1"/>
    <col min="1289" max="1290" width="9.7109375" style="385" bestFit="1" customWidth="1"/>
    <col min="1291" max="1291" width="9.140625" style="385"/>
    <col min="1292" max="1292" width="11" style="385" bestFit="1" customWidth="1"/>
    <col min="1293" max="1536" width="9.140625" style="385"/>
    <col min="1537" max="1537" width="4.7109375" style="385" customWidth="1"/>
    <col min="1538" max="1538" width="18.28515625" style="385" customWidth="1"/>
    <col min="1539" max="1539" width="20.7109375" style="385" customWidth="1"/>
    <col min="1540" max="1540" width="14.42578125" style="385" customWidth="1"/>
    <col min="1541" max="1541" width="13" style="385" customWidth="1"/>
    <col min="1542" max="1542" width="4.28515625" style="385" customWidth="1"/>
    <col min="1543" max="1543" width="50.28515625" style="385" customWidth="1"/>
    <col min="1544" max="1544" width="15.7109375" style="385" bestFit="1" customWidth="1"/>
    <col min="1545" max="1546" width="9.7109375" style="385" bestFit="1" customWidth="1"/>
    <col min="1547" max="1547" width="9.140625" style="385"/>
    <col min="1548" max="1548" width="11" style="385" bestFit="1" customWidth="1"/>
    <col min="1549" max="1792" width="9.140625" style="385"/>
    <col min="1793" max="1793" width="4.7109375" style="385" customWidth="1"/>
    <col min="1794" max="1794" width="18.28515625" style="385" customWidth="1"/>
    <col min="1795" max="1795" width="20.7109375" style="385" customWidth="1"/>
    <col min="1796" max="1796" width="14.42578125" style="385" customWidth="1"/>
    <col min="1797" max="1797" width="13" style="385" customWidth="1"/>
    <col min="1798" max="1798" width="4.28515625" style="385" customWidth="1"/>
    <col min="1799" max="1799" width="50.28515625" style="385" customWidth="1"/>
    <col min="1800" max="1800" width="15.7109375" style="385" bestFit="1" customWidth="1"/>
    <col min="1801" max="1802" width="9.7109375" style="385" bestFit="1" customWidth="1"/>
    <col min="1803" max="1803" width="9.140625" style="385"/>
    <col min="1804" max="1804" width="11" style="385" bestFit="1" customWidth="1"/>
    <col min="1805" max="2048" width="9.140625" style="385"/>
    <col min="2049" max="2049" width="4.7109375" style="385" customWidth="1"/>
    <col min="2050" max="2050" width="18.28515625" style="385" customWidth="1"/>
    <col min="2051" max="2051" width="20.7109375" style="385" customWidth="1"/>
    <col min="2052" max="2052" width="14.42578125" style="385" customWidth="1"/>
    <col min="2053" max="2053" width="13" style="385" customWidth="1"/>
    <col min="2054" max="2054" width="4.28515625" style="385" customWidth="1"/>
    <col min="2055" max="2055" width="50.28515625" style="385" customWidth="1"/>
    <col min="2056" max="2056" width="15.7109375" style="385" bestFit="1" customWidth="1"/>
    <col min="2057" max="2058" width="9.7109375" style="385" bestFit="1" customWidth="1"/>
    <col min="2059" max="2059" width="9.140625" style="385"/>
    <col min="2060" max="2060" width="11" style="385" bestFit="1" customWidth="1"/>
    <col min="2061" max="2304" width="9.140625" style="385"/>
    <col min="2305" max="2305" width="4.7109375" style="385" customWidth="1"/>
    <col min="2306" max="2306" width="18.28515625" style="385" customWidth="1"/>
    <col min="2307" max="2307" width="20.7109375" style="385" customWidth="1"/>
    <col min="2308" max="2308" width="14.42578125" style="385" customWidth="1"/>
    <col min="2309" max="2309" width="13" style="385" customWidth="1"/>
    <col min="2310" max="2310" width="4.28515625" style="385" customWidth="1"/>
    <col min="2311" max="2311" width="50.28515625" style="385" customWidth="1"/>
    <col min="2312" max="2312" width="15.7109375" style="385" bestFit="1" customWidth="1"/>
    <col min="2313" max="2314" width="9.7109375" style="385" bestFit="1" customWidth="1"/>
    <col min="2315" max="2315" width="9.140625" style="385"/>
    <col min="2316" max="2316" width="11" style="385" bestFit="1" customWidth="1"/>
    <col min="2317" max="2560" width="9.140625" style="385"/>
    <col min="2561" max="2561" width="4.7109375" style="385" customWidth="1"/>
    <col min="2562" max="2562" width="18.28515625" style="385" customWidth="1"/>
    <col min="2563" max="2563" width="20.7109375" style="385" customWidth="1"/>
    <col min="2564" max="2564" width="14.42578125" style="385" customWidth="1"/>
    <col min="2565" max="2565" width="13" style="385" customWidth="1"/>
    <col min="2566" max="2566" width="4.28515625" style="385" customWidth="1"/>
    <col min="2567" max="2567" width="50.28515625" style="385" customWidth="1"/>
    <col min="2568" max="2568" width="15.7109375" style="385" bestFit="1" customWidth="1"/>
    <col min="2569" max="2570" width="9.7109375" style="385" bestFit="1" customWidth="1"/>
    <col min="2571" max="2571" width="9.140625" style="385"/>
    <col min="2572" max="2572" width="11" style="385" bestFit="1" customWidth="1"/>
    <col min="2573" max="2816" width="9.140625" style="385"/>
    <col min="2817" max="2817" width="4.7109375" style="385" customWidth="1"/>
    <col min="2818" max="2818" width="18.28515625" style="385" customWidth="1"/>
    <col min="2819" max="2819" width="20.7109375" style="385" customWidth="1"/>
    <col min="2820" max="2820" width="14.42578125" style="385" customWidth="1"/>
    <col min="2821" max="2821" width="13" style="385" customWidth="1"/>
    <col min="2822" max="2822" width="4.28515625" style="385" customWidth="1"/>
    <col min="2823" max="2823" width="50.28515625" style="385" customWidth="1"/>
    <col min="2824" max="2824" width="15.7109375" style="385" bestFit="1" customWidth="1"/>
    <col min="2825" max="2826" width="9.7109375" style="385" bestFit="1" customWidth="1"/>
    <col min="2827" max="2827" width="9.140625" style="385"/>
    <col min="2828" max="2828" width="11" style="385" bestFit="1" customWidth="1"/>
    <col min="2829" max="3072" width="9.140625" style="385"/>
    <col min="3073" max="3073" width="4.7109375" style="385" customWidth="1"/>
    <col min="3074" max="3074" width="18.28515625" style="385" customWidth="1"/>
    <col min="3075" max="3075" width="20.7109375" style="385" customWidth="1"/>
    <col min="3076" max="3076" width="14.42578125" style="385" customWidth="1"/>
    <col min="3077" max="3077" width="13" style="385" customWidth="1"/>
    <col min="3078" max="3078" width="4.28515625" style="385" customWidth="1"/>
    <col min="3079" max="3079" width="50.28515625" style="385" customWidth="1"/>
    <col min="3080" max="3080" width="15.7109375" style="385" bestFit="1" customWidth="1"/>
    <col min="3081" max="3082" width="9.7109375" style="385" bestFit="1" customWidth="1"/>
    <col min="3083" max="3083" width="9.140625" style="385"/>
    <col min="3084" max="3084" width="11" style="385" bestFit="1" customWidth="1"/>
    <col min="3085" max="3328" width="9.140625" style="385"/>
    <col min="3329" max="3329" width="4.7109375" style="385" customWidth="1"/>
    <col min="3330" max="3330" width="18.28515625" style="385" customWidth="1"/>
    <col min="3331" max="3331" width="20.7109375" style="385" customWidth="1"/>
    <col min="3332" max="3332" width="14.42578125" style="385" customWidth="1"/>
    <col min="3333" max="3333" width="13" style="385" customWidth="1"/>
    <col min="3334" max="3334" width="4.28515625" style="385" customWidth="1"/>
    <col min="3335" max="3335" width="50.28515625" style="385" customWidth="1"/>
    <col min="3336" max="3336" width="15.7109375" style="385" bestFit="1" customWidth="1"/>
    <col min="3337" max="3338" width="9.7109375" style="385" bestFit="1" customWidth="1"/>
    <col min="3339" max="3339" width="9.140625" style="385"/>
    <col min="3340" max="3340" width="11" style="385" bestFit="1" customWidth="1"/>
    <col min="3341" max="3584" width="9.140625" style="385"/>
    <col min="3585" max="3585" width="4.7109375" style="385" customWidth="1"/>
    <col min="3586" max="3586" width="18.28515625" style="385" customWidth="1"/>
    <col min="3587" max="3587" width="20.7109375" style="385" customWidth="1"/>
    <col min="3588" max="3588" width="14.42578125" style="385" customWidth="1"/>
    <col min="3589" max="3589" width="13" style="385" customWidth="1"/>
    <col min="3590" max="3590" width="4.28515625" style="385" customWidth="1"/>
    <col min="3591" max="3591" width="50.28515625" style="385" customWidth="1"/>
    <col min="3592" max="3592" width="15.7109375" style="385" bestFit="1" customWidth="1"/>
    <col min="3593" max="3594" width="9.7109375" style="385" bestFit="1" customWidth="1"/>
    <col min="3595" max="3595" width="9.140625" style="385"/>
    <col min="3596" max="3596" width="11" style="385" bestFit="1" customWidth="1"/>
    <col min="3597" max="3840" width="9.140625" style="385"/>
    <col min="3841" max="3841" width="4.7109375" style="385" customWidth="1"/>
    <col min="3842" max="3842" width="18.28515625" style="385" customWidth="1"/>
    <col min="3843" max="3843" width="20.7109375" style="385" customWidth="1"/>
    <col min="3844" max="3844" width="14.42578125" style="385" customWidth="1"/>
    <col min="3845" max="3845" width="13" style="385" customWidth="1"/>
    <col min="3846" max="3846" width="4.28515625" style="385" customWidth="1"/>
    <col min="3847" max="3847" width="50.28515625" style="385" customWidth="1"/>
    <col min="3848" max="3848" width="15.7109375" style="385" bestFit="1" customWidth="1"/>
    <col min="3849" max="3850" width="9.7109375" style="385" bestFit="1" customWidth="1"/>
    <col min="3851" max="3851" width="9.140625" style="385"/>
    <col min="3852" max="3852" width="11" style="385" bestFit="1" customWidth="1"/>
    <col min="3853" max="4096" width="9.140625" style="385"/>
    <col min="4097" max="4097" width="4.7109375" style="385" customWidth="1"/>
    <col min="4098" max="4098" width="18.28515625" style="385" customWidth="1"/>
    <col min="4099" max="4099" width="20.7109375" style="385" customWidth="1"/>
    <col min="4100" max="4100" width="14.42578125" style="385" customWidth="1"/>
    <col min="4101" max="4101" width="13" style="385" customWidth="1"/>
    <col min="4102" max="4102" width="4.28515625" style="385" customWidth="1"/>
    <col min="4103" max="4103" width="50.28515625" style="385" customWidth="1"/>
    <col min="4104" max="4104" width="15.7109375" style="385" bestFit="1" customWidth="1"/>
    <col min="4105" max="4106" width="9.7109375" style="385" bestFit="1" customWidth="1"/>
    <col min="4107" max="4107" width="9.140625" style="385"/>
    <col min="4108" max="4108" width="11" style="385" bestFit="1" customWidth="1"/>
    <col min="4109" max="4352" width="9.140625" style="385"/>
    <col min="4353" max="4353" width="4.7109375" style="385" customWidth="1"/>
    <col min="4354" max="4354" width="18.28515625" style="385" customWidth="1"/>
    <col min="4355" max="4355" width="20.7109375" style="385" customWidth="1"/>
    <col min="4356" max="4356" width="14.42578125" style="385" customWidth="1"/>
    <col min="4357" max="4357" width="13" style="385" customWidth="1"/>
    <col min="4358" max="4358" width="4.28515625" style="385" customWidth="1"/>
    <col min="4359" max="4359" width="50.28515625" style="385" customWidth="1"/>
    <col min="4360" max="4360" width="15.7109375" style="385" bestFit="1" customWidth="1"/>
    <col min="4361" max="4362" width="9.7109375" style="385" bestFit="1" customWidth="1"/>
    <col min="4363" max="4363" width="9.140625" style="385"/>
    <col min="4364" max="4364" width="11" style="385" bestFit="1" customWidth="1"/>
    <col min="4365" max="4608" width="9.140625" style="385"/>
    <col min="4609" max="4609" width="4.7109375" style="385" customWidth="1"/>
    <col min="4610" max="4610" width="18.28515625" style="385" customWidth="1"/>
    <col min="4611" max="4611" width="20.7109375" style="385" customWidth="1"/>
    <col min="4612" max="4612" width="14.42578125" style="385" customWidth="1"/>
    <col min="4613" max="4613" width="13" style="385" customWidth="1"/>
    <col min="4614" max="4614" width="4.28515625" style="385" customWidth="1"/>
    <col min="4615" max="4615" width="50.28515625" style="385" customWidth="1"/>
    <col min="4616" max="4616" width="15.7109375" style="385" bestFit="1" customWidth="1"/>
    <col min="4617" max="4618" width="9.7109375" style="385" bestFit="1" customWidth="1"/>
    <col min="4619" max="4619" width="9.140625" style="385"/>
    <col min="4620" max="4620" width="11" style="385" bestFit="1" customWidth="1"/>
    <col min="4621" max="4864" width="9.140625" style="385"/>
    <col min="4865" max="4865" width="4.7109375" style="385" customWidth="1"/>
    <col min="4866" max="4866" width="18.28515625" style="385" customWidth="1"/>
    <col min="4867" max="4867" width="20.7109375" style="385" customWidth="1"/>
    <col min="4868" max="4868" width="14.42578125" style="385" customWidth="1"/>
    <col min="4869" max="4869" width="13" style="385" customWidth="1"/>
    <col min="4870" max="4870" width="4.28515625" style="385" customWidth="1"/>
    <col min="4871" max="4871" width="50.28515625" style="385" customWidth="1"/>
    <col min="4872" max="4872" width="15.7109375" style="385" bestFit="1" customWidth="1"/>
    <col min="4873" max="4874" width="9.7109375" style="385" bestFit="1" customWidth="1"/>
    <col min="4875" max="4875" width="9.140625" style="385"/>
    <col min="4876" max="4876" width="11" style="385" bestFit="1" customWidth="1"/>
    <col min="4877" max="5120" width="9.140625" style="385"/>
    <col min="5121" max="5121" width="4.7109375" style="385" customWidth="1"/>
    <col min="5122" max="5122" width="18.28515625" style="385" customWidth="1"/>
    <col min="5123" max="5123" width="20.7109375" style="385" customWidth="1"/>
    <col min="5124" max="5124" width="14.42578125" style="385" customWidth="1"/>
    <col min="5125" max="5125" width="13" style="385" customWidth="1"/>
    <col min="5126" max="5126" width="4.28515625" style="385" customWidth="1"/>
    <col min="5127" max="5127" width="50.28515625" style="385" customWidth="1"/>
    <col min="5128" max="5128" width="15.7109375" style="385" bestFit="1" customWidth="1"/>
    <col min="5129" max="5130" width="9.7109375" style="385" bestFit="1" customWidth="1"/>
    <col min="5131" max="5131" width="9.140625" style="385"/>
    <col min="5132" max="5132" width="11" style="385" bestFit="1" customWidth="1"/>
    <col min="5133" max="5376" width="9.140625" style="385"/>
    <col min="5377" max="5377" width="4.7109375" style="385" customWidth="1"/>
    <col min="5378" max="5378" width="18.28515625" style="385" customWidth="1"/>
    <col min="5379" max="5379" width="20.7109375" style="385" customWidth="1"/>
    <col min="5380" max="5380" width="14.42578125" style="385" customWidth="1"/>
    <col min="5381" max="5381" width="13" style="385" customWidth="1"/>
    <col min="5382" max="5382" width="4.28515625" style="385" customWidth="1"/>
    <col min="5383" max="5383" width="50.28515625" style="385" customWidth="1"/>
    <col min="5384" max="5384" width="15.7109375" style="385" bestFit="1" customWidth="1"/>
    <col min="5385" max="5386" width="9.7109375" style="385" bestFit="1" customWidth="1"/>
    <col min="5387" max="5387" width="9.140625" style="385"/>
    <col min="5388" max="5388" width="11" style="385" bestFit="1" customWidth="1"/>
    <col min="5389" max="5632" width="9.140625" style="385"/>
    <col min="5633" max="5633" width="4.7109375" style="385" customWidth="1"/>
    <col min="5634" max="5634" width="18.28515625" style="385" customWidth="1"/>
    <col min="5635" max="5635" width="20.7109375" style="385" customWidth="1"/>
    <col min="5636" max="5636" width="14.42578125" style="385" customWidth="1"/>
    <col min="5637" max="5637" width="13" style="385" customWidth="1"/>
    <col min="5638" max="5638" width="4.28515625" style="385" customWidth="1"/>
    <col min="5639" max="5639" width="50.28515625" style="385" customWidth="1"/>
    <col min="5640" max="5640" width="15.7109375" style="385" bestFit="1" customWidth="1"/>
    <col min="5641" max="5642" width="9.7109375" style="385" bestFit="1" customWidth="1"/>
    <col min="5643" max="5643" width="9.140625" style="385"/>
    <col min="5644" max="5644" width="11" style="385" bestFit="1" customWidth="1"/>
    <col min="5645" max="5888" width="9.140625" style="385"/>
    <col min="5889" max="5889" width="4.7109375" style="385" customWidth="1"/>
    <col min="5890" max="5890" width="18.28515625" style="385" customWidth="1"/>
    <col min="5891" max="5891" width="20.7109375" style="385" customWidth="1"/>
    <col min="5892" max="5892" width="14.42578125" style="385" customWidth="1"/>
    <col min="5893" max="5893" width="13" style="385" customWidth="1"/>
    <col min="5894" max="5894" width="4.28515625" style="385" customWidth="1"/>
    <col min="5895" max="5895" width="50.28515625" style="385" customWidth="1"/>
    <col min="5896" max="5896" width="15.7109375" style="385" bestFit="1" customWidth="1"/>
    <col min="5897" max="5898" width="9.7109375" style="385" bestFit="1" customWidth="1"/>
    <col min="5899" max="5899" width="9.140625" style="385"/>
    <col min="5900" max="5900" width="11" style="385" bestFit="1" customWidth="1"/>
    <col min="5901" max="6144" width="9.140625" style="385"/>
    <col min="6145" max="6145" width="4.7109375" style="385" customWidth="1"/>
    <col min="6146" max="6146" width="18.28515625" style="385" customWidth="1"/>
    <col min="6147" max="6147" width="20.7109375" style="385" customWidth="1"/>
    <col min="6148" max="6148" width="14.42578125" style="385" customWidth="1"/>
    <col min="6149" max="6149" width="13" style="385" customWidth="1"/>
    <col min="6150" max="6150" width="4.28515625" style="385" customWidth="1"/>
    <col min="6151" max="6151" width="50.28515625" style="385" customWidth="1"/>
    <col min="6152" max="6152" width="15.7109375" style="385" bestFit="1" customWidth="1"/>
    <col min="6153" max="6154" width="9.7109375" style="385" bestFit="1" customWidth="1"/>
    <col min="6155" max="6155" width="9.140625" style="385"/>
    <col min="6156" max="6156" width="11" style="385" bestFit="1" customWidth="1"/>
    <col min="6157" max="6400" width="9.140625" style="385"/>
    <col min="6401" max="6401" width="4.7109375" style="385" customWidth="1"/>
    <col min="6402" max="6402" width="18.28515625" style="385" customWidth="1"/>
    <col min="6403" max="6403" width="20.7109375" style="385" customWidth="1"/>
    <col min="6404" max="6404" width="14.42578125" style="385" customWidth="1"/>
    <col min="6405" max="6405" width="13" style="385" customWidth="1"/>
    <col min="6406" max="6406" width="4.28515625" style="385" customWidth="1"/>
    <col min="6407" max="6407" width="50.28515625" style="385" customWidth="1"/>
    <col min="6408" max="6408" width="15.7109375" style="385" bestFit="1" customWidth="1"/>
    <col min="6409" max="6410" width="9.7109375" style="385" bestFit="1" customWidth="1"/>
    <col min="6411" max="6411" width="9.140625" style="385"/>
    <col min="6412" max="6412" width="11" style="385" bestFit="1" customWidth="1"/>
    <col min="6413" max="6656" width="9.140625" style="385"/>
    <col min="6657" max="6657" width="4.7109375" style="385" customWidth="1"/>
    <col min="6658" max="6658" width="18.28515625" style="385" customWidth="1"/>
    <col min="6659" max="6659" width="20.7109375" style="385" customWidth="1"/>
    <col min="6660" max="6660" width="14.42578125" style="385" customWidth="1"/>
    <col min="6661" max="6661" width="13" style="385" customWidth="1"/>
    <col min="6662" max="6662" width="4.28515625" style="385" customWidth="1"/>
    <col min="6663" max="6663" width="50.28515625" style="385" customWidth="1"/>
    <col min="6664" max="6664" width="15.7109375" style="385" bestFit="1" customWidth="1"/>
    <col min="6665" max="6666" width="9.7109375" style="385" bestFit="1" customWidth="1"/>
    <col min="6667" max="6667" width="9.140625" style="385"/>
    <col min="6668" max="6668" width="11" style="385" bestFit="1" customWidth="1"/>
    <col min="6669" max="6912" width="9.140625" style="385"/>
    <col min="6913" max="6913" width="4.7109375" style="385" customWidth="1"/>
    <col min="6914" max="6914" width="18.28515625" style="385" customWidth="1"/>
    <col min="6915" max="6915" width="20.7109375" style="385" customWidth="1"/>
    <col min="6916" max="6916" width="14.42578125" style="385" customWidth="1"/>
    <col min="6917" max="6917" width="13" style="385" customWidth="1"/>
    <col min="6918" max="6918" width="4.28515625" style="385" customWidth="1"/>
    <col min="6919" max="6919" width="50.28515625" style="385" customWidth="1"/>
    <col min="6920" max="6920" width="15.7109375" style="385" bestFit="1" customWidth="1"/>
    <col min="6921" max="6922" width="9.7109375" style="385" bestFit="1" customWidth="1"/>
    <col min="6923" max="6923" width="9.140625" style="385"/>
    <col min="6924" max="6924" width="11" style="385" bestFit="1" customWidth="1"/>
    <col min="6925" max="7168" width="9.140625" style="385"/>
    <col min="7169" max="7169" width="4.7109375" style="385" customWidth="1"/>
    <col min="7170" max="7170" width="18.28515625" style="385" customWidth="1"/>
    <col min="7171" max="7171" width="20.7109375" style="385" customWidth="1"/>
    <col min="7172" max="7172" width="14.42578125" style="385" customWidth="1"/>
    <col min="7173" max="7173" width="13" style="385" customWidth="1"/>
    <col min="7174" max="7174" width="4.28515625" style="385" customWidth="1"/>
    <col min="7175" max="7175" width="50.28515625" style="385" customWidth="1"/>
    <col min="7176" max="7176" width="15.7109375" style="385" bestFit="1" customWidth="1"/>
    <col min="7177" max="7178" width="9.7109375" style="385" bestFit="1" customWidth="1"/>
    <col min="7179" max="7179" width="9.140625" style="385"/>
    <col min="7180" max="7180" width="11" style="385" bestFit="1" customWidth="1"/>
    <col min="7181" max="7424" width="9.140625" style="385"/>
    <col min="7425" max="7425" width="4.7109375" style="385" customWidth="1"/>
    <col min="7426" max="7426" width="18.28515625" style="385" customWidth="1"/>
    <col min="7427" max="7427" width="20.7109375" style="385" customWidth="1"/>
    <col min="7428" max="7428" width="14.42578125" style="385" customWidth="1"/>
    <col min="7429" max="7429" width="13" style="385" customWidth="1"/>
    <col min="7430" max="7430" width="4.28515625" style="385" customWidth="1"/>
    <col min="7431" max="7431" width="50.28515625" style="385" customWidth="1"/>
    <col min="7432" max="7432" width="15.7109375" style="385" bestFit="1" customWidth="1"/>
    <col min="7433" max="7434" width="9.7109375" style="385" bestFit="1" customWidth="1"/>
    <col min="7435" max="7435" width="9.140625" style="385"/>
    <col min="7436" max="7436" width="11" style="385" bestFit="1" customWidth="1"/>
    <col min="7437" max="7680" width="9.140625" style="385"/>
    <col min="7681" max="7681" width="4.7109375" style="385" customWidth="1"/>
    <col min="7682" max="7682" width="18.28515625" style="385" customWidth="1"/>
    <col min="7683" max="7683" width="20.7109375" style="385" customWidth="1"/>
    <col min="7684" max="7684" width="14.42578125" style="385" customWidth="1"/>
    <col min="7685" max="7685" width="13" style="385" customWidth="1"/>
    <col min="7686" max="7686" width="4.28515625" style="385" customWidth="1"/>
    <col min="7687" max="7687" width="50.28515625" style="385" customWidth="1"/>
    <col min="7688" max="7688" width="15.7109375" style="385" bestFit="1" customWidth="1"/>
    <col min="7689" max="7690" width="9.7109375" style="385" bestFit="1" customWidth="1"/>
    <col min="7691" max="7691" width="9.140625" style="385"/>
    <col min="7692" max="7692" width="11" style="385" bestFit="1" customWidth="1"/>
    <col min="7693" max="7936" width="9.140625" style="385"/>
    <col min="7937" max="7937" width="4.7109375" style="385" customWidth="1"/>
    <col min="7938" max="7938" width="18.28515625" style="385" customWidth="1"/>
    <col min="7939" max="7939" width="20.7109375" style="385" customWidth="1"/>
    <col min="7940" max="7940" width="14.42578125" style="385" customWidth="1"/>
    <col min="7941" max="7941" width="13" style="385" customWidth="1"/>
    <col min="7942" max="7942" width="4.28515625" style="385" customWidth="1"/>
    <col min="7943" max="7943" width="50.28515625" style="385" customWidth="1"/>
    <col min="7944" max="7944" width="15.7109375" style="385" bestFit="1" customWidth="1"/>
    <col min="7945" max="7946" width="9.7109375" style="385" bestFit="1" customWidth="1"/>
    <col min="7947" max="7947" width="9.140625" style="385"/>
    <col min="7948" max="7948" width="11" style="385" bestFit="1" customWidth="1"/>
    <col min="7949" max="8192" width="9.140625" style="385"/>
    <col min="8193" max="8193" width="4.7109375" style="385" customWidth="1"/>
    <col min="8194" max="8194" width="18.28515625" style="385" customWidth="1"/>
    <col min="8195" max="8195" width="20.7109375" style="385" customWidth="1"/>
    <col min="8196" max="8196" width="14.42578125" style="385" customWidth="1"/>
    <col min="8197" max="8197" width="13" style="385" customWidth="1"/>
    <col min="8198" max="8198" width="4.28515625" style="385" customWidth="1"/>
    <col min="8199" max="8199" width="50.28515625" style="385" customWidth="1"/>
    <col min="8200" max="8200" width="15.7109375" style="385" bestFit="1" customWidth="1"/>
    <col min="8201" max="8202" width="9.7109375" style="385" bestFit="1" customWidth="1"/>
    <col min="8203" max="8203" width="9.140625" style="385"/>
    <col min="8204" max="8204" width="11" style="385" bestFit="1" customWidth="1"/>
    <col min="8205" max="8448" width="9.140625" style="385"/>
    <col min="8449" max="8449" width="4.7109375" style="385" customWidth="1"/>
    <col min="8450" max="8450" width="18.28515625" style="385" customWidth="1"/>
    <col min="8451" max="8451" width="20.7109375" style="385" customWidth="1"/>
    <col min="8452" max="8452" width="14.42578125" style="385" customWidth="1"/>
    <col min="8453" max="8453" width="13" style="385" customWidth="1"/>
    <col min="8454" max="8454" width="4.28515625" style="385" customWidth="1"/>
    <col min="8455" max="8455" width="50.28515625" style="385" customWidth="1"/>
    <col min="8456" max="8456" width="15.7109375" style="385" bestFit="1" customWidth="1"/>
    <col min="8457" max="8458" width="9.7109375" style="385" bestFit="1" customWidth="1"/>
    <col min="8459" max="8459" width="9.140625" style="385"/>
    <col min="8460" max="8460" width="11" style="385" bestFit="1" customWidth="1"/>
    <col min="8461" max="8704" width="9.140625" style="385"/>
    <col min="8705" max="8705" width="4.7109375" style="385" customWidth="1"/>
    <col min="8706" max="8706" width="18.28515625" style="385" customWidth="1"/>
    <col min="8707" max="8707" width="20.7109375" style="385" customWidth="1"/>
    <col min="8708" max="8708" width="14.42578125" style="385" customWidth="1"/>
    <col min="8709" max="8709" width="13" style="385" customWidth="1"/>
    <col min="8710" max="8710" width="4.28515625" style="385" customWidth="1"/>
    <col min="8711" max="8711" width="50.28515625" style="385" customWidth="1"/>
    <col min="8712" max="8712" width="15.7109375" style="385" bestFit="1" customWidth="1"/>
    <col min="8713" max="8714" width="9.7109375" style="385" bestFit="1" customWidth="1"/>
    <col min="8715" max="8715" width="9.140625" style="385"/>
    <col min="8716" max="8716" width="11" style="385" bestFit="1" customWidth="1"/>
    <col min="8717" max="8960" width="9.140625" style="385"/>
    <col min="8961" max="8961" width="4.7109375" style="385" customWidth="1"/>
    <col min="8962" max="8962" width="18.28515625" style="385" customWidth="1"/>
    <col min="8963" max="8963" width="20.7109375" style="385" customWidth="1"/>
    <col min="8964" max="8964" width="14.42578125" style="385" customWidth="1"/>
    <col min="8965" max="8965" width="13" style="385" customWidth="1"/>
    <col min="8966" max="8966" width="4.28515625" style="385" customWidth="1"/>
    <col min="8967" max="8967" width="50.28515625" style="385" customWidth="1"/>
    <col min="8968" max="8968" width="15.7109375" style="385" bestFit="1" customWidth="1"/>
    <col min="8969" max="8970" width="9.7109375" style="385" bestFit="1" customWidth="1"/>
    <col min="8971" max="8971" width="9.140625" style="385"/>
    <col min="8972" max="8972" width="11" style="385" bestFit="1" customWidth="1"/>
    <col min="8973" max="9216" width="9.140625" style="385"/>
    <col min="9217" max="9217" width="4.7109375" style="385" customWidth="1"/>
    <col min="9218" max="9218" width="18.28515625" style="385" customWidth="1"/>
    <col min="9219" max="9219" width="20.7109375" style="385" customWidth="1"/>
    <col min="9220" max="9220" width="14.42578125" style="385" customWidth="1"/>
    <col min="9221" max="9221" width="13" style="385" customWidth="1"/>
    <col min="9222" max="9222" width="4.28515625" style="385" customWidth="1"/>
    <col min="9223" max="9223" width="50.28515625" style="385" customWidth="1"/>
    <col min="9224" max="9224" width="15.7109375" style="385" bestFit="1" customWidth="1"/>
    <col min="9225" max="9226" width="9.7109375" style="385" bestFit="1" customWidth="1"/>
    <col min="9227" max="9227" width="9.140625" style="385"/>
    <col min="9228" max="9228" width="11" style="385" bestFit="1" customWidth="1"/>
    <col min="9229" max="9472" width="9.140625" style="385"/>
    <col min="9473" max="9473" width="4.7109375" style="385" customWidth="1"/>
    <col min="9474" max="9474" width="18.28515625" style="385" customWidth="1"/>
    <col min="9475" max="9475" width="20.7109375" style="385" customWidth="1"/>
    <col min="9476" max="9476" width="14.42578125" style="385" customWidth="1"/>
    <col min="9477" max="9477" width="13" style="385" customWidth="1"/>
    <col min="9478" max="9478" width="4.28515625" style="385" customWidth="1"/>
    <col min="9479" max="9479" width="50.28515625" style="385" customWidth="1"/>
    <col min="9480" max="9480" width="15.7109375" style="385" bestFit="1" customWidth="1"/>
    <col min="9481" max="9482" width="9.7109375" style="385" bestFit="1" customWidth="1"/>
    <col min="9483" max="9483" width="9.140625" style="385"/>
    <col min="9484" max="9484" width="11" style="385" bestFit="1" customWidth="1"/>
    <col min="9485" max="9728" width="9.140625" style="385"/>
    <col min="9729" max="9729" width="4.7109375" style="385" customWidth="1"/>
    <col min="9730" max="9730" width="18.28515625" style="385" customWidth="1"/>
    <col min="9731" max="9731" width="20.7109375" style="385" customWidth="1"/>
    <col min="9732" max="9732" width="14.42578125" style="385" customWidth="1"/>
    <col min="9733" max="9733" width="13" style="385" customWidth="1"/>
    <col min="9734" max="9734" width="4.28515625" style="385" customWidth="1"/>
    <col min="9735" max="9735" width="50.28515625" style="385" customWidth="1"/>
    <col min="9736" max="9736" width="15.7109375" style="385" bestFit="1" customWidth="1"/>
    <col min="9737" max="9738" width="9.7109375" style="385" bestFit="1" customWidth="1"/>
    <col min="9739" max="9739" width="9.140625" style="385"/>
    <col min="9740" max="9740" width="11" style="385" bestFit="1" customWidth="1"/>
    <col min="9741" max="9984" width="9.140625" style="385"/>
    <col min="9985" max="9985" width="4.7109375" style="385" customWidth="1"/>
    <col min="9986" max="9986" width="18.28515625" style="385" customWidth="1"/>
    <col min="9987" max="9987" width="20.7109375" style="385" customWidth="1"/>
    <col min="9988" max="9988" width="14.42578125" style="385" customWidth="1"/>
    <col min="9989" max="9989" width="13" style="385" customWidth="1"/>
    <col min="9990" max="9990" width="4.28515625" style="385" customWidth="1"/>
    <col min="9991" max="9991" width="50.28515625" style="385" customWidth="1"/>
    <col min="9992" max="9992" width="15.7109375" style="385" bestFit="1" customWidth="1"/>
    <col min="9993" max="9994" width="9.7109375" style="385" bestFit="1" customWidth="1"/>
    <col min="9995" max="9995" width="9.140625" style="385"/>
    <col min="9996" max="9996" width="11" style="385" bestFit="1" customWidth="1"/>
    <col min="9997" max="10240" width="9.140625" style="385"/>
    <col min="10241" max="10241" width="4.7109375" style="385" customWidth="1"/>
    <col min="10242" max="10242" width="18.28515625" style="385" customWidth="1"/>
    <col min="10243" max="10243" width="20.7109375" style="385" customWidth="1"/>
    <col min="10244" max="10244" width="14.42578125" style="385" customWidth="1"/>
    <col min="10245" max="10245" width="13" style="385" customWidth="1"/>
    <col min="10246" max="10246" width="4.28515625" style="385" customWidth="1"/>
    <col min="10247" max="10247" width="50.28515625" style="385" customWidth="1"/>
    <col min="10248" max="10248" width="15.7109375" style="385" bestFit="1" customWidth="1"/>
    <col min="10249" max="10250" width="9.7109375" style="385" bestFit="1" customWidth="1"/>
    <col min="10251" max="10251" width="9.140625" style="385"/>
    <col min="10252" max="10252" width="11" style="385" bestFit="1" customWidth="1"/>
    <col min="10253" max="10496" width="9.140625" style="385"/>
    <col min="10497" max="10497" width="4.7109375" style="385" customWidth="1"/>
    <col min="10498" max="10498" width="18.28515625" style="385" customWidth="1"/>
    <col min="10499" max="10499" width="20.7109375" style="385" customWidth="1"/>
    <col min="10500" max="10500" width="14.42578125" style="385" customWidth="1"/>
    <col min="10501" max="10501" width="13" style="385" customWidth="1"/>
    <col min="10502" max="10502" width="4.28515625" style="385" customWidth="1"/>
    <col min="10503" max="10503" width="50.28515625" style="385" customWidth="1"/>
    <col min="10504" max="10504" width="15.7109375" style="385" bestFit="1" customWidth="1"/>
    <col min="10505" max="10506" width="9.7109375" style="385" bestFit="1" customWidth="1"/>
    <col min="10507" max="10507" width="9.140625" style="385"/>
    <col min="10508" max="10508" width="11" style="385" bestFit="1" customWidth="1"/>
    <col min="10509" max="10752" width="9.140625" style="385"/>
    <col min="10753" max="10753" width="4.7109375" style="385" customWidth="1"/>
    <col min="10754" max="10754" width="18.28515625" style="385" customWidth="1"/>
    <col min="10755" max="10755" width="20.7109375" style="385" customWidth="1"/>
    <col min="10756" max="10756" width="14.42578125" style="385" customWidth="1"/>
    <col min="10757" max="10757" width="13" style="385" customWidth="1"/>
    <col min="10758" max="10758" width="4.28515625" style="385" customWidth="1"/>
    <col min="10759" max="10759" width="50.28515625" style="385" customWidth="1"/>
    <col min="10760" max="10760" width="15.7109375" style="385" bestFit="1" customWidth="1"/>
    <col min="10761" max="10762" width="9.7109375" style="385" bestFit="1" customWidth="1"/>
    <col min="10763" max="10763" width="9.140625" style="385"/>
    <col min="10764" max="10764" width="11" style="385" bestFit="1" customWidth="1"/>
    <col min="10765" max="11008" width="9.140625" style="385"/>
    <col min="11009" max="11009" width="4.7109375" style="385" customWidth="1"/>
    <col min="11010" max="11010" width="18.28515625" style="385" customWidth="1"/>
    <col min="11011" max="11011" width="20.7109375" style="385" customWidth="1"/>
    <col min="11012" max="11012" width="14.42578125" style="385" customWidth="1"/>
    <col min="11013" max="11013" width="13" style="385" customWidth="1"/>
    <col min="11014" max="11014" width="4.28515625" style="385" customWidth="1"/>
    <col min="11015" max="11015" width="50.28515625" style="385" customWidth="1"/>
    <col min="11016" max="11016" width="15.7109375" style="385" bestFit="1" customWidth="1"/>
    <col min="11017" max="11018" width="9.7109375" style="385" bestFit="1" customWidth="1"/>
    <col min="11019" max="11019" width="9.140625" style="385"/>
    <col min="11020" max="11020" width="11" style="385" bestFit="1" customWidth="1"/>
    <col min="11021" max="11264" width="9.140625" style="385"/>
    <col min="11265" max="11265" width="4.7109375" style="385" customWidth="1"/>
    <col min="11266" max="11266" width="18.28515625" style="385" customWidth="1"/>
    <col min="11267" max="11267" width="20.7109375" style="385" customWidth="1"/>
    <col min="11268" max="11268" width="14.42578125" style="385" customWidth="1"/>
    <col min="11269" max="11269" width="13" style="385" customWidth="1"/>
    <col min="11270" max="11270" width="4.28515625" style="385" customWidth="1"/>
    <col min="11271" max="11271" width="50.28515625" style="385" customWidth="1"/>
    <col min="11272" max="11272" width="15.7109375" style="385" bestFit="1" customWidth="1"/>
    <col min="11273" max="11274" width="9.7109375" style="385" bestFit="1" customWidth="1"/>
    <col min="11275" max="11275" width="9.140625" style="385"/>
    <col min="11276" max="11276" width="11" style="385" bestFit="1" customWidth="1"/>
    <col min="11277" max="11520" width="9.140625" style="385"/>
    <col min="11521" max="11521" width="4.7109375" style="385" customWidth="1"/>
    <col min="11522" max="11522" width="18.28515625" style="385" customWidth="1"/>
    <col min="11523" max="11523" width="20.7109375" style="385" customWidth="1"/>
    <col min="11524" max="11524" width="14.42578125" style="385" customWidth="1"/>
    <col min="11525" max="11525" width="13" style="385" customWidth="1"/>
    <col min="11526" max="11526" width="4.28515625" style="385" customWidth="1"/>
    <col min="11527" max="11527" width="50.28515625" style="385" customWidth="1"/>
    <col min="11528" max="11528" width="15.7109375" style="385" bestFit="1" customWidth="1"/>
    <col min="11529" max="11530" width="9.7109375" style="385" bestFit="1" customWidth="1"/>
    <col min="11531" max="11531" width="9.140625" style="385"/>
    <col min="11532" max="11532" width="11" style="385" bestFit="1" customWidth="1"/>
    <col min="11533" max="11776" width="9.140625" style="385"/>
    <col min="11777" max="11777" width="4.7109375" style="385" customWidth="1"/>
    <col min="11778" max="11778" width="18.28515625" style="385" customWidth="1"/>
    <col min="11779" max="11779" width="20.7109375" style="385" customWidth="1"/>
    <col min="11780" max="11780" width="14.42578125" style="385" customWidth="1"/>
    <col min="11781" max="11781" width="13" style="385" customWidth="1"/>
    <col min="11782" max="11782" width="4.28515625" style="385" customWidth="1"/>
    <col min="11783" max="11783" width="50.28515625" style="385" customWidth="1"/>
    <col min="11784" max="11784" width="15.7109375" style="385" bestFit="1" customWidth="1"/>
    <col min="11785" max="11786" width="9.7109375" style="385" bestFit="1" customWidth="1"/>
    <col min="11787" max="11787" width="9.140625" style="385"/>
    <col min="11788" max="11788" width="11" style="385" bestFit="1" customWidth="1"/>
    <col min="11789" max="12032" width="9.140625" style="385"/>
    <col min="12033" max="12033" width="4.7109375" style="385" customWidth="1"/>
    <col min="12034" max="12034" width="18.28515625" style="385" customWidth="1"/>
    <col min="12035" max="12035" width="20.7109375" style="385" customWidth="1"/>
    <col min="12036" max="12036" width="14.42578125" style="385" customWidth="1"/>
    <col min="12037" max="12037" width="13" style="385" customWidth="1"/>
    <col min="12038" max="12038" width="4.28515625" style="385" customWidth="1"/>
    <col min="12039" max="12039" width="50.28515625" style="385" customWidth="1"/>
    <col min="12040" max="12040" width="15.7109375" style="385" bestFit="1" customWidth="1"/>
    <col min="12041" max="12042" width="9.7109375" style="385" bestFit="1" customWidth="1"/>
    <col min="12043" max="12043" width="9.140625" style="385"/>
    <col min="12044" max="12044" width="11" style="385" bestFit="1" customWidth="1"/>
    <col min="12045" max="12288" width="9.140625" style="385"/>
    <col min="12289" max="12289" width="4.7109375" style="385" customWidth="1"/>
    <col min="12290" max="12290" width="18.28515625" style="385" customWidth="1"/>
    <col min="12291" max="12291" width="20.7109375" style="385" customWidth="1"/>
    <col min="12292" max="12292" width="14.42578125" style="385" customWidth="1"/>
    <col min="12293" max="12293" width="13" style="385" customWidth="1"/>
    <col min="12294" max="12294" width="4.28515625" style="385" customWidth="1"/>
    <col min="12295" max="12295" width="50.28515625" style="385" customWidth="1"/>
    <col min="12296" max="12296" width="15.7109375" style="385" bestFit="1" customWidth="1"/>
    <col min="12297" max="12298" width="9.7109375" style="385" bestFit="1" customWidth="1"/>
    <col min="12299" max="12299" width="9.140625" style="385"/>
    <col min="12300" max="12300" width="11" style="385" bestFit="1" customWidth="1"/>
    <col min="12301" max="12544" width="9.140625" style="385"/>
    <col min="12545" max="12545" width="4.7109375" style="385" customWidth="1"/>
    <col min="12546" max="12546" width="18.28515625" style="385" customWidth="1"/>
    <col min="12547" max="12547" width="20.7109375" style="385" customWidth="1"/>
    <col min="12548" max="12548" width="14.42578125" style="385" customWidth="1"/>
    <col min="12549" max="12549" width="13" style="385" customWidth="1"/>
    <col min="12550" max="12550" width="4.28515625" style="385" customWidth="1"/>
    <col min="12551" max="12551" width="50.28515625" style="385" customWidth="1"/>
    <col min="12552" max="12552" width="15.7109375" style="385" bestFit="1" customWidth="1"/>
    <col min="12553" max="12554" width="9.7109375" style="385" bestFit="1" customWidth="1"/>
    <col min="12555" max="12555" width="9.140625" style="385"/>
    <col min="12556" max="12556" width="11" style="385" bestFit="1" customWidth="1"/>
    <col min="12557" max="12800" width="9.140625" style="385"/>
    <col min="12801" max="12801" width="4.7109375" style="385" customWidth="1"/>
    <col min="12802" max="12802" width="18.28515625" style="385" customWidth="1"/>
    <col min="12803" max="12803" width="20.7109375" style="385" customWidth="1"/>
    <col min="12804" max="12804" width="14.42578125" style="385" customWidth="1"/>
    <col min="12805" max="12805" width="13" style="385" customWidth="1"/>
    <col min="12806" max="12806" width="4.28515625" style="385" customWidth="1"/>
    <col min="12807" max="12807" width="50.28515625" style="385" customWidth="1"/>
    <col min="12808" max="12808" width="15.7109375" style="385" bestFit="1" customWidth="1"/>
    <col min="12809" max="12810" width="9.7109375" style="385" bestFit="1" customWidth="1"/>
    <col min="12811" max="12811" width="9.140625" style="385"/>
    <col min="12812" max="12812" width="11" style="385" bestFit="1" customWidth="1"/>
    <col min="12813" max="13056" width="9.140625" style="385"/>
    <col min="13057" max="13057" width="4.7109375" style="385" customWidth="1"/>
    <col min="13058" max="13058" width="18.28515625" style="385" customWidth="1"/>
    <col min="13059" max="13059" width="20.7109375" style="385" customWidth="1"/>
    <col min="13060" max="13060" width="14.42578125" style="385" customWidth="1"/>
    <col min="13061" max="13061" width="13" style="385" customWidth="1"/>
    <col min="13062" max="13062" width="4.28515625" style="385" customWidth="1"/>
    <col min="13063" max="13063" width="50.28515625" style="385" customWidth="1"/>
    <col min="13064" max="13064" width="15.7109375" style="385" bestFit="1" customWidth="1"/>
    <col min="13065" max="13066" width="9.7109375" style="385" bestFit="1" customWidth="1"/>
    <col min="13067" max="13067" width="9.140625" style="385"/>
    <col min="13068" max="13068" width="11" style="385" bestFit="1" customWidth="1"/>
    <col min="13069" max="13312" width="9.140625" style="385"/>
    <col min="13313" max="13313" width="4.7109375" style="385" customWidth="1"/>
    <col min="13314" max="13314" width="18.28515625" style="385" customWidth="1"/>
    <col min="13315" max="13315" width="20.7109375" style="385" customWidth="1"/>
    <col min="13316" max="13316" width="14.42578125" style="385" customWidth="1"/>
    <col min="13317" max="13317" width="13" style="385" customWidth="1"/>
    <col min="13318" max="13318" width="4.28515625" style="385" customWidth="1"/>
    <col min="13319" max="13319" width="50.28515625" style="385" customWidth="1"/>
    <col min="13320" max="13320" width="15.7109375" style="385" bestFit="1" customWidth="1"/>
    <col min="13321" max="13322" width="9.7109375" style="385" bestFit="1" customWidth="1"/>
    <col min="13323" max="13323" width="9.140625" style="385"/>
    <col min="13324" max="13324" width="11" style="385" bestFit="1" customWidth="1"/>
    <col min="13325" max="13568" width="9.140625" style="385"/>
    <col min="13569" max="13569" width="4.7109375" style="385" customWidth="1"/>
    <col min="13570" max="13570" width="18.28515625" style="385" customWidth="1"/>
    <col min="13571" max="13571" width="20.7109375" style="385" customWidth="1"/>
    <col min="13572" max="13572" width="14.42578125" style="385" customWidth="1"/>
    <col min="13573" max="13573" width="13" style="385" customWidth="1"/>
    <col min="13574" max="13574" width="4.28515625" style="385" customWidth="1"/>
    <col min="13575" max="13575" width="50.28515625" style="385" customWidth="1"/>
    <col min="13576" max="13576" width="15.7109375" style="385" bestFit="1" customWidth="1"/>
    <col min="13577" max="13578" width="9.7109375" style="385" bestFit="1" customWidth="1"/>
    <col min="13579" max="13579" width="9.140625" style="385"/>
    <col min="13580" max="13580" width="11" style="385" bestFit="1" customWidth="1"/>
    <col min="13581" max="13824" width="9.140625" style="385"/>
    <col min="13825" max="13825" width="4.7109375" style="385" customWidth="1"/>
    <col min="13826" max="13826" width="18.28515625" style="385" customWidth="1"/>
    <col min="13827" max="13827" width="20.7109375" style="385" customWidth="1"/>
    <col min="13828" max="13828" width="14.42578125" style="385" customWidth="1"/>
    <col min="13829" max="13829" width="13" style="385" customWidth="1"/>
    <col min="13830" max="13830" width="4.28515625" style="385" customWidth="1"/>
    <col min="13831" max="13831" width="50.28515625" style="385" customWidth="1"/>
    <col min="13832" max="13832" width="15.7109375" style="385" bestFit="1" customWidth="1"/>
    <col min="13833" max="13834" width="9.7109375" style="385" bestFit="1" customWidth="1"/>
    <col min="13835" max="13835" width="9.140625" style="385"/>
    <col min="13836" max="13836" width="11" style="385" bestFit="1" customWidth="1"/>
    <col min="13837" max="14080" width="9.140625" style="385"/>
    <col min="14081" max="14081" width="4.7109375" style="385" customWidth="1"/>
    <col min="14082" max="14082" width="18.28515625" style="385" customWidth="1"/>
    <col min="14083" max="14083" width="20.7109375" style="385" customWidth="1"/>
    <col min="14084" max="14084" width="14.42578125" style="385" customWidth="1"/>
    <col min="14085" max="14085" width="13" style="385" customWidth="1"/>
    <col min="14086" max="14086" width="4.28515625" style="385" customWidth="1"/>
    <col min="14087" max="14087" width="50.28515625" style="385" customWidth="1"/>
    <col min="14088" max="14088" width="15.7109375" style="385" bestFit="1" customWidth="1"/>
    <col min="14089" max="14090" width="9.7109375" style="385" bestFit="1" customWidth="1"/>
    <col min="14091" max="14091" width="9.140625" style="385"/>
    <col min="14092" max="14092" width="11" style="385" bestFit="1" customWidth="1"/>
    <col min="14093" max="14336" width="9.140625" style="385"/>
    <col min="14337" max="14337" width="4.7109375" style="385" customWidth="1"/>
    <col min="14338" max="14338" width="18.28515625" style="385" customWidth="1"/>
    <col min="14339" max="14339" width="20.7109375" style="385" customWidth="1"/>
    <col min="14340" max="14340" width="14.42578125" style="385" customWidth="1"/>
    <col min="14341" max="14341" width="13" style="385" customWidth="1"/>
    <col min="14342" max="14342" width="4.28515625" style="385" customWidth="1"/>
    <col min="14343" max="14343" width="50.28515625" style="385" customWidth="1"/>
    <col min="14344" max="14344" width="15.7109375" style="385" bestFit="1" customWidth="1"/>
    <col min="14345" max="14346" width="9.7109375" style="385" bestFit="1" customWidth="1"/>
    <col min="14347" max="14347" width="9.140625" style="385"/>
    <col min="14348" max="14348" width="11" style="385" bestFit="1" customWidth="1"/>
    <col min="14349" max="14592" width="9.140625" style="385"/>
    <col min="14593" max="14593" width="4.7109375" style="385" customWidth="1"/>
    <col min="14594" max="14594" width="18.28515625" style="385" customWidth="1"/>
    <col min="14595" max="14595" width="20.7109375" style="385" customWidth="1"/>
    <col min="14596" max="14596" width="14.42578125" style="385" customWidth="1"/>
    <col min="14597" max="14597" width="13" style="385" customWidth="1"/>
    <col min="14598" max="14598" width="4.28515625" style="385" customWidth="1"/>
    <col min="14599" max="14599" width="50.28515625" style="385" customWidth="1"/>
    <col min="14600" max="14600" width="15.7109375" style="385" bestFit="1" customWidth="1"/>
    <col min="14601" max="14602" width="9.7109375" style="385" bestFit="1" customWidth="1"/>
    <col min="14603" max="14603" width="9.140625" style="385"/>
    <col min="14604" max="14604" width="11" style="385" bestFit="1" customWidth="1"/>
    <col min="14605" max="14848" width="9.140625" style="385"/>
    <col min="14849" max="14849" width="4.7109375" style="385" customWidth="1"/>
    <col min="14850" max="14850" width="18.28515625" style="385" customWidth="1"/>
    <col min="14851" max="14851" width="20.7109375" style="385" customWidth="1"/>
    <col min="14852" max="14852" width="14.42578125" style="385" customWidth="1"/>
    <col min="14853" max="14853" width="13" style="385" customWidth="1"/>
    <col min="14854" max="14854" width="4.28515625" style="385" customWidth="1"/>
    <col min="14855" max="14855" width="50.28515625" style="385" customWidth="1"/>
    <col min="14856" max="14856" width="15.7109375" style="385" bestFit="1" customWidth="1"/>
    <col min="14857" max="14858" width="9.7109375" style="385" bestFit="1" customWidth="1"/>
    <col min="14859" max="14859" width="9.140625" style="385"/>
    <col min="14860" max="14860" width="11" style="385" bestFit="1" customWidth="1"/>
    <col min="14861" max="15104" width="9.140625" style="385"/>
    <col min="15105" max="15105" width="4.7109375" style="385" customWidth="1"/>
    <col min="15106" max="15106" width="18.28515625" style="385" customWidth="1"/>
    <col min="15107" max="15107" width="20.7109375" style="385" customWidth="1"/>
    <col min="15108" max="15108" width="14.42578125" style="385" customWidth="1"/>
    <col min="15109" max="15109" width="13" style="385" customWidth="1"/>
    <col min="15110" max="15110" width="4.28515625" style="385" customWidth="1"/>
    <col min="15111" max="15111" width="50.28515625" style="385" customWidth="1"/>
    <col min="15112" max="15112" width="15.7109375" style="385" bestFit="1" customWidth="1"/>
    <col min="15113" max="15114" width="9.7109375" style="385" bestFit="1" customWidth="1"/>
    <col min="15115" max="15115" width="9.140625" style="385"/>
    <col min="15116" max="15116" width="11" style="385" bestFit="1" customWidth="1"/>
    <col min="15117" max="15360" width="9.140625" style="385"/>
    <col min="15361" max="15361" width="4.7109375" style="385" customWidth="1"/>
    <col min="15362" max="15362" width="18.28515625" style="385" customWidth="1"/>
    <col min="15363" max="15363" width="20.7109375" style="385" customWidth="1"/>
    <col min="15364" max="15364" width="14.42578125" style="385" customWidth="1"/>
    <col min="15365" max="15365" width="13" style="385" customWidth="1"/>
    <col min="15366" max="15366" width="4.28515625" style="385" customWidth="1"/>
    <col min="15367" max="15367" width="50.28515625" style="385" customWidth="1"/>
    <col min="15368" max="15368" width="15.7109375" style="385" bestFit="1" customWidth="1"/>
    <col min="15369" max="15370" width="9.7109375" style="385" bestFit="1" customWidth="1"/>
    <col min="15371" max="15371" width="9.140625" style="385"/>
    <col min="15372" max="15372" width="11" style="385" bestFit="1" customWidth="1"/>
    <col min="15373" max="15616" width="9.140625" style="385"/>
    <col min="15617" max="15617" width="4.7109375" style="385" customWidth="1"/>
    <col min="15618" max="15618" width="18.28515625" style="385" customWidth="1"/>
    <col min="15619" max="15619" width="20.7109375" style="385" customWidth="1"/>
    <col min="15620" max="15620" width="14.42578125" style="385" customWidth="1"/>
    <col min="15621" max="15621" width="13" style="385" customWidth="1"/>
    <col min="15622" max="15622" width="4.28515625" style="385" customWidth="1"/>
    <col min="15623" max="15623" width="50.28515625" style="385" customWidth="1"/>
    <col min="15624" max="15624" width="15.7109375" style="385" bestFit="1" customWidth="1"/>
    <col min="15625" max="15626" width="9.7109375" style="385" bestFit="1" customWidth="1"/>
    <col min="15627" max="15627" width="9.140625" style="385"/>
    <col min="15628" max="15628" width="11" style="385" bestFit="1" customWidth="1"/>
    <col min="15629" max="15872" width="9.140625" style="385"/>
    <col min="15873" max="15873" width="4.7109375" style="385" customWidth="1"/>
    <col min="15874" max="15874" width="18.28515625" style="385" customWidth="1"/>
    <col min="15875" max="15875" width="20.7109375" style="385" customWidth="1"/>
    <col min="15876" max="15876" width="14.42578125" style="385" customWidth="1"/>
    <col min="15877" max="15877" width="13" style="385" customWidth="1"/>
    <col min="15878" max="15878" width="4.28515625" style="385" customWidth="1"/>
    <col min="15879" max="15879" width="50.28515625" style="385" customWidth="1"/>
    <col min="15880" max="15880" width="15.7109375" style="385" bestFit="1" customWidth="1"/>
    <col min="15881" max="15882" width="9.7109375" style="385" bestFit="1" customWidth="1"/>
    <col min="15883" max="15883" width="9.140625" style="385"/>
    <col min="15884" max="15884" width="11" style="385" bestFit="1" customWidth="1"/>
    <col min="15885" max="16128" width="9.140625" style="385"/>
    <col min="16129" max="16129" width="4.7109375" style="385" customWidth="1"/>
    <col min="16130" max="16130" width="18.28515625" style="385" customWidth="1"/>
    <col min="16131" max="16131" width="20.7109375" style="385" customWidth="1"/>
    <col min="16132" max="16132" width="14.42578125" style="385" customWidth="1"/>
    <col min="16133" max="16133" width="13" style="385" customWidth="1"/>
    <col min="16134" max="16134" width="4.28515625" style="385" customWidth="1"/>
    <col min="16135" max="16135" width="50.28515625" style="385" customWidth="1"/>
    <col min="16136" max="16136" width="15.7109375" style="385" bestFit="1" customWidth="1"/>
    <col min="16137" max="16138" width="9.7109375" style="385" bestFit="1" customWidth="1"/>
    <col min="16139" max="16139" width="9.140625" style="385"/>
    <col min="16140" max="16140" width="11" style="385" bestFit="1" customWidth="1"/>
    <col min="16141" max="16384" width="9.140625" style="385"/>
  </cols>
  <sheetData>
    <row r="1" spans="1:12" ht="23.25" x14ac:dyDescent="0.45">
      <c r="A1" s="381" t="s">
        <v>283</v>
      </c>
      <c r="B1" s="381"/>
      <c r="C1" s="381"/>
      <c r="D1" s="381"/>
      <c r="E1" s="381"/>
      <c r="F1" s="382"/>
    </row>
    <row r="3" spans="1:12" s="391" customFormat="1" ht="12.75" x14ac:dyDescent="0.25">
      <c r="A3" s="386" t="s">
        <v>184</v>
      </c>
      <c r="B3" s="386" t="s">
        <v>185</v>
      </c>
      <c r="C3" s="386" t="s">
        <v>284</v>
      </c>
      <c r="D3" s="387" t="s">
        <v>285</v>
      </c>
      <c r="E3" s="387"/>
      <c r="F3" s="388"/>
      <c r="G3" s="389"/>
      <c r="H3" s="390"/>
      <c r="I3" s="389"/>
      <c r="J3" s="389"/>
      <c r="K3" s="389"/>
      <c r="L3" s="389"/>
    </row>
    <row r="4" spans="1:12" s="391" customFormat="1" ht="12.75" x14ac:dyDescent="0.25">
      <c r="A4" s="386"/>
      <c r="B4" s="386"/>
      <c r="C4" s="386"/>
      <c r="D4" s="392" t="s">
        <v>286</v>
      </c>
      <c r="E4" s="393" t="s">
        <v>287</v>
      </c>
      <c r="F4" s="388"/>
      <c r="G4" s="394"/>
      <c r="H4" s="390"/>
      <c r="I4" s="395"/>
      <c r="J4" s="395"/>
      <c r="K4" s="395"/>
      <c r="L4" s="389"/>
    </row>
    <row r="5" spans="1:12" s="404" customFormat="1" x14ac:dyDescent="0.25">
      <c r="A5" s="396">
        <v>1</v>
      </c>
      <c r="B5" s="397" t="s">
        <v>204</v>
      </c>
      <c r="C5" s="398" t="s">
        <v>205</v>
      </c>
      <c r="D5" s="399" t="s">
        <v>205</v>
      </c>
      <c r="E5" s="400">
        <v>4492000</v>
      </c>
      <c r="F5" s="401"/>
      <c r="G5" s="402"/>
      <c r="H5" s="403"/>
      <c r="I5" s="402"/>
      <c r="J5" s="402"/>
      <c r="K5" s="402"/>
      <c r="L5" s="402"/>
    </row>
    <row r="6" spans="1:12" s="404" customFormat="1" x14ac:dyDescent="0.25">
      <c r="A6" s="396">
        <v>2</v>
      </c>
      <c r="B6" s="397" t="s">
        <v>206</v>
      </c>
      <c r="C6" s="398" t="s">
        <v>207</v>
      </c>
      <c r="D6" s="399" t="s">
        <v>207</v>
      </c>
      <c r="E6" s="400">
        <v>3808000</v>
      </c>
      <c r="F6" s="401"/>
      <c r="G6" s="402"/>
      <c r="H6" s="403"/>
      <c r="I6" s="402"/>
      <c r="J6" s="402"/>
      <c r="K6" s="402"/>
      <c r="L6" s="402"/>
    </row>
    <row r="7" spans="1:12" s="404" customFormat="1" x14ac:dyDescent="0.25">
      <c r="A7" s="396">
        <v>3</v>
      </c>
      <c r="B7" s="397" t="s">
        <v>208</v>
      </c>
      <c r="C7" s="398" t="s">
        <v>209</v>
      </c>
      <c r="D7" s="398" t="s">
        <v>288</v>
      </c>
      <c r="E7" s="400">
        <v>3016000</v>
      </c>
      <c r="F7" s="401"/>
      <c r="G7" s="402"/>
      <c r="H7" s="403"/>
      <c r="I7" s="402"/>
      <c r="J7" s="402"/>
      <c r="K7" s="402"/>
      <c r="L7" s="402"/>
    </row>
    <row r="8" spans="1:12" s="404" customFormat="1" x14ac:dyDescent="0.25">
      <c r="A8" s="396">
        <v>4</v>
      </c>
      <c r="B8" s="397" t="s">
        <v>210</v>
      </c>
      <c r="C8" s="398" t="s">
        <v>211</v>
      </c>
      <c r="D8" s="399" t="s">
        <v>289</v>
      </c>
      <c r="E8" s="400">
        <v>2888000</v>
      </c>
      <c r="F8" s="401"/>
      <c r="G8" s="402"/>
      <c r="H8" s="403"/>
      <c r="I8" s="402"/>
      <c r="J8" s="402"/>
      <c r="K8" s="402"/>
      <c r="L8" s="402"/>
    </row>
    <row r="9" spans="1:12" s="404" customFormat="1" x14ac:dyDescent="0.25">
      <c r="A9" s="396">
        <v>5</v>
      </c>
      <c r="B9" s="397" t="s">
        <v>212</v>
      </c>
      <c r="C9" s="398" t="s">
        <v>213</v>
      </c>
      <c r="D9" s="399" t="s">
        <v>213</v>
      </c>
      <c r="E9" s="400">
        <v>2460000</v>
      </c>
      <c r="F9" s="401"/>
      <c r="G9" s="402"/>
      <c r="H9" s="403"/>
      <c r="I9" s="402"/>
      <c r="J9" s="402"/>
      <c r="K9" s="402"/>
      <c r="L9" s="402"/>
    </row>
    <row r="10" spans="1:12" s="404" customFormat="1" x14ac:dyDescent="0.25">
      <c r="A10" s="396">
        <v>6</v>
      </c>
      <c r="B10" s="397" t="s">
        <v>214</v>
      </c>
      <c r="C10" s="398" t="s">
        <v>215</v>
      </c>
      <c r="D10" s="399" t="s">
        <v>215</v>
      </c>
      <c r="E10" s="400">
        <v>2952000</v>
      </c>
      <c r="F10" s="401"/>
      <c r="G10" s="402"/>
      <c r="H10" s="403"/>
      <c r="I10" s="402"/>
      <c r="J10" s="402"/>
      <c r="K10" s="402"/>
      <c r="L10" s="402"/>
    </row>
    <row r="11" spans="1:12" s="404" customFormat="1" x14ac:dyDescent="0.25">
      <c r="A11" s="396">
        <v>7</v>
      </c>
      <c r="B11" s="397" t="s">
        <v>216</v>
      </c>
      <c r="C11" s="398" t="s">
        <v>217</v>
      </c>
      <c r="D11" s="399" t="s">
        <v>217</v>
      </c>
      <c r="E11" s="400">
        <v>2268000</v>
      </c>
      <c r="F11" s="401"/>
      <c r="G11" s="402"/>
      <c r="H11" s="403"/>
      <c r="I11" s="402"/>
      <c r="J11" s="402"/>
      <c r="K11" s="402"/>
      <c r="L11" s="402"/>
    </row>
    <row r="12" spans="1:12" s="404" customFormat="1" x14ac:dyDescent="0.25">
      <c r="A12" s="396">
        <v>8</v>
      </c>
      <c r="B12" s="397" t="s">
        <v>218</v>
      </c>
      <c r="C12" s="398" t="s">
        <v>219</v>
      </c>
      <c r="D12" s="398" t="s">
        <v>219</v>
      </c>
      <c r="E12" s="400">
        <v>1583000</v>
      </c>
      <c r="F12" s="401"/>
      <c r="G12" s="402"/>
      <c r="H12" s="403"/>
      <c r="I12" s="402"/>
      <c r="J12" s="402"/>
      <c r="K12" s="402"/>
      <c r="L12" s="402"/>
    </row>
    <row r="13" spans="1:12" s="404" customFormat="1" x14ac:dyDescent="0.25">
      <c r="A13" s="396">
        <v>9</v>
      </c>
      <c r="B13" s="397" t="s">
        <v>220</v>
      </c>
      <c r="C13" s="398" t="s">
        <v>221</v>
      </c>
      <c r="D13" s="398" t="s">
        <v>221</v>
      </c>
      <c r="E13" s="400">
        <v>2621000</v>
      </c>
      <c r="F13" s="401"/>
      <c r="G13" s="402"/>
      <c r="H13" s="403"/>
      <c r="I13" s="402"/>
      <c r="J13" s="402"/>
      <c r="K13" s="402"/>
      <c r="L13" s="402"/>
    </row>
    <row r="14" spans="1:12" s="404" customFormat="1" x14ac:dyDescent="0.25">
      <c r="A14" s="396">
        <v>10</v>
      </c>
      <c r="B14" s="397" t="s">
        <v>222</v>
      </c>
      <c r="C14" s="398" t="s">
        <v>223</v>
      </c>
      <c r="D14" s="398" t="s">
        <v>223</v>
      </c>
      <c r="E14" s="400">
        <v>2139000</v>
      </c>
      <c r="F14" s="401"/>
      <c r="G14" s="402"/>
      <c r="H14" s="403"/>
      <c r="I14" s="402"/>
      <c r="J14" s="402"/>
      <c r="K14" s="402"/>
      <c r="L14" s="402"/>
    </row>
    <row r="15" spans="1:12" s="404" customFormat="1" x14ac:dyDescent="0.25">
      <c r="A15" s="396">
        <v>11</v>
      </c>
      <c r="B15" s="397" t="s">
        <v>224</v>
      </c>
      <c r="C15" s="398" t="s">
        <v>225</v>
      </c>
      <c r="D15" s="399"/>
      <c r="E15" s="400">
        <v>0</v>
      </c>
      <c r="F15" s="401"/>
      <c r="G15" s="402"/>
      <c r="H15" s="403"/>
      <c r="I15" s="402"/>
      <c r="J15" s="402"/>
      <c r="K15" s="402"/>
      <c r="L15" s="402"/>
    </row>
    <row r="16" spans="1:12" s="404" customFormat="1" x14ac:dyDescent="0.25">
      <c r="A16" s="396">
        <v>12</v>
      </c>
      <c r="B16" s="397" t="s">
        <v>290</v>
      </c>
      <c r="C16" s="398" t="s">
        <v>227</v>
      </c>
      <c r="D16" s="399"/>
      <c r="E16" s="400">
        <v>0</v>
      </c>
      <c r="F16" s="401"/>
      <c r="G16" s="405"/>
      <c r="H16" s="406"/>
      <c r="I16" s="405"/>
      <c r="J16" s="405"/>
      <c r="K16" s="405"/>
      <c r="L16" s="402"/>
    </row>
    <row r="17" spans="1:12" s="404" customFormat="1" x14ac:dyDescent="0.25">
      <c r="A17" s="396">
        <v>13</v>
      </c>
      <c r="B17" s="397" t="s">
        <v>228</v>
      </c>
      <c r="C17" s="398" t="s">
        <v>229</v>
      </c>
      <c r="D17" s="399"/>
      <c r="E17" s="400">
        <v>0</v>
      </c>
      <c r="F17" s="401"/>
      <c r="G17" s="407"/>
      <c r="H17" s="408"/>
      <c r="I17" s="408"/>
      <c r="J17" s="408"/>
      <c r="K17" s="408"/>
      <c r="L17" s="402"/>
    </row>
    <row r="18" spans="1:12" s="404" customFormat="1" x14ac:dyDescent="0.25">
      <c r="A18" s="396">
        <v>14</v>
      </c>
      <c r="B18" s="397" t="s">
        <v>230</v>
      </c>
      <c r="C18" s="398" t="s">
        <v>231</v>
      </c>
      <c r="D18" s="398" t="s">
        <v>231</v>
      </c>
      <c r="E18" s="400">
        <v>2182000</v>
      </c>
      <c r="F18" s="401"/>
      <c r="G18" s="407"/>
      <c r="H18" s="409"/>
      <c r="I18" s="408"/>
      <c r="J18" s="408"/>
      <c r="K18" s="408"/>
      <c r="L18" s="410"/>
    </row>
    <row r="19" spans="1:12" s="404" customFormat="1" x14ac:dyDescent="0.25">
      <c r="A19" s="396"/>
      <c r="B19" s="397"/>
      <c r="C19" s="398"/>
      <c r="D19" s="398" t="s">
        <v>291</v>
      </c>
      <c r="E19" s="400">
        <v>2342000</v>
      </c>
      <c r="F19" s="401"/>
      <c r="G19" s="407"/>
      <c r="H19" s="409"/>
      <c r="I19" s="408"/>
      <c r="J19" s="408"/>
      <c r="K19" s="408"/>
      <c r="L19" s="402"/>
    </row>
    <row r="20" spans="1:12" s="404" customFormat="1" x14ac:dyDescent="0.25">
      <c r="A20" s="396">
        <v>15</v>
      </c>
      <c r="B20" s="397" t="s">
        <v>292</v>
      </c>
      <c r="C20" s="398" t="s">
        <v>233</v>
      </c>
      <c r="D20" s="398" t="s">
        <v>293</v>
      </c>
      <c r="E20" s="400">
        <v>2268000</v>
      </c>
      <c r="F20" s="401"/>
      <c r="G20" s="408"/>
      <c r="H20" s="408"/>
      <c r="I20" s="408"/>
      <c r="J20" s="408"/>
      <c r="K20" s="408"/>
      <c r="L20" s="402"/>
    </row>
    <row r="21" spans="1:12" s="404" customFormat="1" x14ac:dyDescent="0.25">
      <c r="A21" s="396">
        <v>16</v>
      </c>
      <c r="B21" s="397" t="s">
        <v>234</v>
      </c>
      <c r="C21" s="398" t="s">
        <v>235</v>
      </c>
      <c r="D21" s="398" t="s">
        <v>235</v>
      </c>
      <c r="E21" s="400">
        <v>2674000</v>
      </c>
      <c r="F21" s="401"/>
      <c r="G21" s="408"/>
      <c r="H21" s="408"/>
      <c r="I21" s="408"/>
      <c r="J21" s="408"/>
      <c r="K21" s="408"/>
      <c r="L21" s="402"/>
    </row>
    <row r="22" spans="1:12" s="404" customFormat="1" x14ac:dyDescent="0.25">
      <c r="A22" s="396"/>
      <c r="B22" s="397"/>
      <c r="C22" s="398"/>
      <c r="D22" s="398" t="s">
        <v>294</v>
      </c>
      <c r="E22" s="400">
        <v>2695000</v>
      </c>
      <c r="F22" s="401"/>
      <c r="G22" s="408"/>
      <c r="H22" s="408"/>
      <c r="I22" s="408"/>
      <c r="J22" s="408"/>
      <c r="K22" s="408"/>
      <c r="L22" s="402"/>
    </row>
    <row r="23" spans="1:12" s="404" customFormat="1" x14ac:dyDescent="0.25">
      <c r="A23" s="396">
        <v>17</v>
      </c>
      <c r="B23" s="397" t="s">
        <v>236</v>
      </c>
      <c r="C23" s="398" t="s">
        <v>237</v>
      </c>
      <c r="D23" s="398" t="s">
        <v>237</v>
      </c>
      <c r="E23" s="400">
        <v>3262000</v>
      </c>
      <c r="F23" s="401"/>
      <c r="G23" s="408"/>
      <c r="H23" s="411"/>
      <c r="I23" s="408"/>
      <c r="J23" s="408"/>
      <c r="K23" s="408"/>
      <c r="L23" s="412"/>
    </row>
    <row r="24" spans="1:12" s="404" customFormat="1" x14ac:dyDescent="0.25">
      <c r="A24" s="396">
        <v>18</v>
      </c>
      <c r="B24" s="397" t="s">
        <v>238</v>
      </c>
      <c r="C24" s="398" t="s">
        <v>239</v>
      </c>
      <c r="D24" s="399" t="s">
        <v>239</v>
      </c>
      <c r="E24" s="400">
        <v>3230000</v>
      </c>
      <c r="F24" s="401"/>
      <c r="G24" s="408"/>
      <c r="H24" s="406"/>
      <c r="I24" s="405"/>
      <c r="J24" s="405"/>
      <c r="K24" s="405"/>
      <c r="L24" s="402"/>
    </row>
    <row r="25" spans="1:12" s="404" customFormat="1" x14ac:dyDescent="0.25">
      <c r="A25" s="396">
        <v>19</v>
      </c>
      <c r="B25" s="397" t="s">
        <v>240</v>
      </c>
      <c r="C25" s="398" t="s">
        <v>241</v>
      </c>
      <c r="D25" s="399" t="s">
        <v>241</v>
      </c>
      <c r="E25" s="400">
        <v>5081000</v>
      </c>
      <c r="F25" s="401"/>
      <c r="G25" s="402"/>
      <c r="H25" s="403"/>
      <c r="I25" s="402"/>
      <c r="J25" s="402"/>
      <c r="K25" s="402"/>
      <c r="L25" s="402"/>
    </row>
    <row r="26" spans="1:12" s="404" customFormat="1" x14ac:dyDescent="0.25">
      <c r="A26" s="396">
        <v>20</v>
      </c>
      <c r="B26" s="397" t="s">
        <v>242</v>
      </c>
      <c r="C26" s="398" t="s">
        <v>243</v>
      </c>
      <c r="D26" s="398" t="s">
        <v>243</v>
      </c>
      <c r="E26" s="400">
        <v>2781000</v>
      </c>
      <c r="F26" s="401"/>
      <c r="G26" s="402"/>
      <c r="H26" s="403"/>
      <c r="I26" s="402"/>
      <c r="J26" s="402"/>
      <c r="K26" s="402"/>
      <c r="L26" s="402"/>
    </row>
    <row r="27" spans="1:12" s="404" customFormat="1" x14ac:dyDescent="0.25">
      <c r="A27" s="396">
        <v>21</v>
      </c>
      <c r="B27" s="397" t="s">
        <v>244</v>
      </c>
      <c r="C27" s="398" t="s">
        <v>245</v>
      </c>
      <c r="D27" s="399" t="s">
        <v>245</v>
      </c>
      <c r="E27" s="400">
        <v>2984000</v>
      </c>
      <c r="F27" s="401"/>
      <c r="G27" s="402"/>
      <c r="H27" s="403"/>
      <c r="I27" s="402"/>
      <c r="J27" s="402"/>
      <c r="K27" s="402"/>
      <c r="L27" s="402"/>
    </row>
    <row r="28" spans="1:12" s="404" customFormat="1" x14ac:dyDescent="0.25">
      <c r="A28" s="396">
        <v>22</v>
      </c>
      <c r="B28" s="397" t="s">
        <v>246</v>
      </c>
      <c r="C28" s="398" t="s">
        <v>247</v>
      </c>
      <c r="D28" s="399" t="s">
        <v>247</v>
      </c>
      <c r="E28" s="400">
        <v>2995000</v>
      </c>
      <c r="F28" s="401"/>
      <c r="G28" s="402"/>
      <c r="H28" s="403"/>
      <c r="I28" s="402"/>
      <c r="J28" s="402"/>
      <c r="K28" s="402"/>
      <c r="L28" s="402"/>
    </row>
    <row r="29" spans="1:12" s="404" customFormat="1" x14ac:dyDescent="0.25">
      <c r="A29" s="396">
        <v>23</v>
      </c>
      <c r="B29" s="397" t="s">
        <v>248</v>
      </c>
      <c r="C29" s="398" t="s">
        <v>249</v>
      </c>
      <c r="D29" s="399" t="s">
        <v>295</v>
      </c>
      <c r="E29" s="400">
        <v>3797000</v>
      </c>
      <c r="F29" s="401"/>
      <c r="G29" s="402"/>
      <c r="H29" s="403"/>
      <c r="I29" s="402"/>
      <c r="J29" s="402"/>
      <c r="K29" s="402"/>
      <c r="L29" s="402"/>
    </row>
    <row r="30" spans="1:12" s="404" customFormat="1" x14ac:dyDescent="0.25">
      <c r="A30" s="396">
        <v>24</v>
      </c>
      <c r="B30" s="397" t="s">
        <v>250</v>
      </c>
      <c r="C30" s="398" t="s">
        <v>251</v>
      </c>
      <c r="D30" s="398" t="s">
        <v>296</v>
      </c>
      <c r="E30" s="413">
        <v>4057000</v>
      </c>
      <c r="F30" s="401"/>
      <c r="G30" s="405"/>
      <c r="H30" s="414"/>
      <c r="I30" s="405"/>
      <c r="J30" s="405"/>
      <c r="K30" s="405"/>
      <c r="L30" s="402"/>
    </row>
    <row r="31" spans="1:12" s="404" customFormat="1" x14ac:dyDescent="0.25">
      <c r="A31" s="396">
        <v>25</v>
      </c>
      <c r="B31" s="397" t="s">
        <v>252</v>
      </c>
      <c r="C31" s="398" t="s">
        <v>253</v>
      </c>
      <c r="D31" s="398" t="s">
        <v>253</v>
      </c>
      <c r="E31" s="400">
        <v>5102000</v>
      </c>
      <c r="F31" s="401"/>
      <c r="G31" s="412"/>
      <c r="H31" s="403"/>
      <c r="I31" s="402"/>
      <c r="J31" s="402"/>
      <c r="K31" s="402"/>
      <c r="L31" s="402"/>
    </row>
    <row r="32" spans="1:12" s="404" customFormat="1" x14ac:dyDescent="0.25">
      <c r="A32" s="396">
        <v>26</v>
      </c>
      <c r="B32" s="397" t="s">
        <v>254</v>
      </c>
      <c r="C32" s="398" t="s">
        <v>255</v>
      </c>
      <c r="D32" s="398" t="s">
        <v>255</v>
      </c>
      <c r="E32" s="400">
        <v>4824000</v>
      </c>
      <c r="F32" s="401"/>
      <c r="G32" s="402"/>
      <c r="H32" s="403"/>
      <c r="I32" s="402"/>
      <c r="J32" s="402"/>
      <c r="K32" s="402"/>
      <c r="L32" s="410"/>
    </row>
    <row r="33" spans="1:12" s="404" customFormat="1" x14ac:dyDescent="0.25">
      <c r="A33" s="396">
        <v>27</v>
      </c>
      <c r="B33" s="397" t="s">
        <v>256</v>
      </c>
      <c r="C33" s="398" t="s">
        <v>257</v>
      </c>
      <c r="D33" s="398" t="s">
        <v>257</v>
      </c>
      <c r="E33" s="400">
        <v>4867000</v>
      </c>
      <c r="F33" s="401"/>
      <c r="G33" s="402"/>
      <c r="H33" s="403"/>
      <c r="I33" s="402"/>
      <c r="J33" s="402"/>
      <c r="K33" s="402"/>
      <c r="L33" s="402"/>
    </row>
    <row r="34" spans="1:12" s="404" customFormat="1" x14ac:dyDescent="0.25">
      <c r="A34" s="396">
        <v>28</v>
      </c>
      <c r="B34" s="397" t="s">
        <v>258</v>
      </c>
      <c r="C34" s="398" t="s">
        <v>259</v>
      </c>
      <c r="D34" s="398" t="s">
        <v>259</v>
      </c>
      <c r="E34" s="400">
        <v>3829000</v>
      </c>
      <c r="F34" s="401"/>
      <c r="G34" s="402"/>
      <c r="H34" s="403"/>
      <c r="I34" s="402"/>
      <c r="J34" s="402"/>
      <c r="K34" s="402"/>
      <c r="L34" s="402"/>
    </row>
    <row r="35" spans="1:12" s="404" customFormat="1" x14ac:dyDescent="0.25">
      <c r="A35" s="396">
        <v>29</v>
      </c>
      <c r="B35" s="397" t="s">
        <v>260</v>
      </c>
      <c r="C35" s="398" t="s">
        <v>261</v>
      </c>
      <c r="D35" s="399" t="s">
        <v>261</v>
      </c>
      <c r="E35" s="400">
        <v>5113000</v>
      </c>
      <c r="F35" s="401"/>
      <c r="G35" s="402"/>
      <c r="H35" s="403"/>
      <c r="I35" s="402"/>
      <c r="J35" s="402"/>
      <c r="K35" s="402"/>
      <c r="L35" s="402"/>
    </row>
    <row r="36" spans="1:12" s="404" customFormat="1" x14ac:dyDescent="0.25">
      <c r="A36" s="396">
        <v>30</v>
      </c>
      <c r="B36" s="397" t="s">
        <v>262</v>
      </c>
      <c r="C36" s="398" t="s">
        <v>263</v>
      </c>
      <c r="D36" s="399" t="s">
        <v>263</v>
      </c>
      <c r="E36" s="400">
        <v>4182000</v>
      </c>
      <c r="F36" s="401"/>
      <c r="G36" s="412"/>
      <c r="H36" s="403"/>
      <c r="I36" s="402"/>
      <c r="J36" s="402"/>
      <c r="K36" s="402"/>
      <c r="L36" s="402"/>
    </row>
    <row r="37" spans="1:12" s="404" customFormat="1" x14ac:dyDescent="0.25">
      <c r="A37" s="396">
        <v>31</v>
      </c>
      <c r="B37" s="397" t="s">
        <v>264</v>
      </c>
      <c r="C37" s="398" t="s">
        <v>265</v>
      </c>
      <c r="D37" s="399" t="s">
        <v>265</v>
      </c>
      <c r="E37" s="400">
        <v>7081000</v>
      </c>
      <c r="F37" s="401"/>
      <c r="G37" s="402"/>
      <c r="H37" s="403"/>
      <c r="I37" s="402"/>
      <c r="J37" s="402"/>
      <c r="K37" s="402"/>
      <c r="L37" s="402"/>
    </row>
    <row r="38" spans="1:12" s="404" customFormat="1" x14ac:dyDescent="0.25">
      <c r="A38" s="396">
        <v>32</v>
      </c>
      <c r="B38" s="397" t="s">
        <v>266</v>
      </c>
      <c r="C38" s="398" t="s">
        <v>267</v>
      </c>
      <c r="D38" s="399" t="s">
        <v>297</v>
      </c>
      <c r="E38" s="400">
        <v>6664000</v>
      </c>
      <c r="F38" s="401"/>
      <c r="G38" s="402"/>
      <c r="H38" s="403"/>
      <c r="I38" s="402"/>
      <c r="J38" s="402"/>
      <c r="K38" s="402"/>
      <c r="L38" s="402"/>
    </row>
    <row r="39" spans="1:12" s="404" customFormat="1" x14ac:dyDescent="0.25">
      <c r="A39" s="396">
        <v>33</v>
      </c>
      <c r="B39" s="397" t="s">
        <v>268</v>
      </c>
      <c r="C39" s="399" t="s">
        <v>269</v>
      </c>
      <c r="D39" s="399" t="s">
        <v>269</v>
      </c>
      <c r="E39" s="413">
        <v>8193000</v>
      </c>
      <c r="F39" s="401"/>
      <c r="G39" s="402"/>
      <c r="H39" s="403"/>
      <c r="I39" s="402"/>
      <c r="J39" s="402"/>
      <c r="K39" s="402"/>
      <c r="L39" s="402"/>
    </row>
    <row r="40" spans="1:12" s="404" customFormat="1" x14ac:dyDescent="0.25">
      <c r="A40" s="396"/>
      <c r="B40" s="397"/>
      <c r="C40" s="398"/>
      <c r="D40" s="399" t="s">
        <v>298</v>
      </c>
      <c r="E40" s="400">
        <v>7519000</v>
      </c>
      <c r="F40" s="401"/>
      <c r="G40" s="412"/>
      <c r="H40" s="403"/>
      <c r="I40" s="402"/>
      <c r="J40" s="402"/>
      <c r="K40" s="402"/>
      <c r="L40" s="402"/>
    </row>
    <row r="41" spans="1:12" s="404" customFormat="1" x14ac:dyDescent="0.25">
      <c r="A41" s="396"/>
      <c r="B41" s="397"/>
      <c r="C41" s="398"/>
      <c r="D41" s="399" t="s">
        <v>299</v>
      </c>
      <c r="E41" s="413">
        <v>7487000</v>
      </c>
      <c r="F41" s="401"/>
      <c r="G41" s="402"/>
      <c r="H41" s="403"/>
      <c r="I41" s="410"/>
      <c r="J41" s="402"/>
      <c r="K41" s="402"/>
      <c r="L41" s="402"/>
    </row>
    <row r="42" spans="1:12" s="404" customFormat="1" x14ac:dyDescent="0.25">
      <c r="A42" s="396">
        <v>34</v>
      </c>
      <c r="B42" s="397" t="s">
        <v>270</v>
      </c>
      <c r="C42" s="398" t="s">
        <v>271</v>
      </c>
      <c r="D42" s="399" t="s">
        <v>271</v>
      </c>
      <c r="E42" s="400">
        <v>10824000</v>
      </c>
      <c r="F42" s="401"/>
      <c r="G42" s="402"/>
      <c r="H42" s="403"/>
      <c r="I42" s="402"/>
      <c r="J42" s="402"/>
      <c r="K42" s="402"/>
      <c r="L42" s="402"/>
    </row>
    <row r="43" spans="1:12" ht="12" x14ac:dyDescent="0.15">
      <c r="D43" s="417"/>
    </row>
  </sheetData>
  <mergeCells count="6">
    <mergeCell ref="A1:E1"/>
    <mergeCell ref="A3:A4"/>
    <mergeCell ref="B3:B4"/>
    <mergeCell ref="C3:C4"/>
    <mergeCell ref="D3:E3"/>
    <mergeCell ref="G17: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8C53-D620-415E-A644-D6BD50880DEA}">
  <dimension ref="B3:D11"/>
  <sheetViews>
    <sheetView workbookViewId="0">
      <selection sqref="A1:XFD1048576"/>
    </sheetView>
  </sheetViews>
  <sheetFormatPr defaultRowHeight="15" x14ac:dyDescent="0.25"/>
  <cols>
    <col min="1" max="1" width="9.28515625" style="422" customWidth="1"/>
    <col min="2" max="2" width="31.7109375" style="422" customWidth="1"/>
    <col min="3" max="3" width="25.7109375" style="422" customWidth="1"/>
    <col min="4" max="4" width="11" style="422" bestFit="1" customWidth="1"/>
    <col min="5" max="256" width="9.140625" style="422"/>
    <col min="257" max="257" width="9.28515625" style="422" customWidth="1"/>
    <col min="258" max="258" width="31.7109375" style="422" customWidth="1"/>
    <col min="259" max="259" width="25.7109375" style="422" customWidth="1"/>
    <col min="260" max="260" width="11" style="422" bestFit="1" customWidth="1"/>
    <col min="261" max="512" width="9.140625" style="422"/>
    <col min="513" max="513" width="9.28515625" style="422" customWidth="1"/>
    <col min="514" max="514" width="31.7109375" style="422" customWidth="1"/>
    <col min="515" max="515" width="25.7109375" style="422" customWidth="1"/>
    <col min="516" max="516" width="11" style="422" bestFit="1" customWidth="1"/>
    <col min="517" max="768" width="9.140625" style="422"/>
    <col min="769" max="769" width="9.28515625" style="422" customWidth="1"/>
    <col min="770" max="770" width="31.7109375" style="422" customWidth="1"/>
    <col min="771" max="771" width="25.7109375" style="422" customWidth="1"/>
    <col min="772" max="772" width="11" style="422" bestFit="1" customWidth="1"/>
    <col min="773" max="1024" width="9.140625" style="422"/>
    <col min="1025" max="1025" width="9.28515625" style="422" customWidth="1"/>
    <col min="1026" max="1026" width="31.7109375" style="422" customWidth="1"/>
    <col min="1027" max="1027" width="25.7109375" style="422" customWidth="1"/>
    <col min="1028" max="1028" width="11" style="422" bestFit="1" customWidth="1"/>
    <col min="1029" max="1280" width="9.140625" style="422"/>
    <col min="1281" max="1281" width="9.28515625" style="422" customWidth="1"/>
    <col min="1282" max="1282" width="31.7109375" style="422" customWidth="1"/>
    <col min="1283" max="1283" width="25.7109375" style="422" customWidth="1"/>
    <col min="1284" max="1284" width="11" style="422" bestFit="1" customWidth="1"/>
    <col min="1285" max="1536" width="9.140625" style="422"/>
    <col min="1537" max="1537" width="9.28515625" style="422" customWidth="1"/>
    <col min="1538" max="1538" width="31.7109375" style="422" customWidth="1"/>
    <col min="1539" max="1539" width="25.7109375" style="422" customWidth="1"/>
    <col min="1540" max="1540" width="11" style="422" bestFit="1" customWidth="1"/>
    <col min="1541" max="1792" width="9.140625" style="422"/>
    <col min="1793" max="1793" width="9.28515625" style="422" customWidth="1"/>
    <col min="1794" max="1794" width="31.7109375" style="422" customWidth="1"/>
    <col min="1795" max="1795" width="25.7109375" style="422" customWidth="1"/>
    <col min="1796" max="1796" width="11" style="422" bestFit="1" customWidth="1"/>
    <col min="1797" max="2048" width="9.140625" style="422"/>
    <col min="2049" max="2049" width="9.28515625" style="422" customWidth="1"/>
    <col min="2050" max="2050" width="31.7109375" style="422" customWidth="1"/>
    <col min="2051" max="2051" width="25.7109375" style="422" customWidth="1"/>
    <col min="2052" max="2052" width="11" style="422" bestFit="1" customWidth="1"/>
    <col min="2053" max="2304" width="9.140625" style="422"/>
    <col min="2305" max="2305" width="9.28515625" style="422" customWidth="1"/>
    <col min="2306" max="2306" width="31.7109375" style="422" customWidth="1"/>
    <col min="2307" max="2307" width="25.7109375" style="422" customWidth="1"/>
    <col min="2308" max="2308" width="11" style="422" bestFit="1" customWidth="1"/>
    <col min="2309" max="2560" width="9.140625" style="422"/>
    <col min="2561" max="2561" width="9.28515625" style="422" customWidth="1"/>
    <col min="2562" max="2562" width="31.7109375" style="422" customWidth="1"/>
    <col min="2563" max="2563" width="25.7109375" style="422" customWidth="1"/>
    <col min="2564" max="2564" width="11" style="422" bestFit="1" customWidth="1"/>
    <col min="2565" max="2816" width="9.140625" style="422"/>
    <col min="2817" max="2817" width="9.28515625" style="422" customWidth="1"/>
    <col min="2818" max="2818" width="31.7109375" style="422" customWidth="1"/>
    <col min="2819" max="2819" width="25.7109375" style="422" customWidth="1"/>
    <col min="2820" max="2820" width="11" style="422" bestFit="1" customWidth="1"/>
    <col min="2821" max="3072" width="9.140625" style="422"/>
    <col min="3073" max="3073" width="9.28515625" style="422" customWidth="1"/>
    <col min="3074" max="3074" width="31.7109375" style="422" customWidth="1"/>
    <col min="3075" max="3075" width="25.7109375" style="422" customWidth="1"/>
    <col min="3076" max="3076" width="11" style="422" bestFit="1" customWidth="1"/>
    <col min="3077" max="3328" width="9.140625" style="422"/>
    <col min="3329" max="3329" width="9.28515625" style="422" customWidth="1"/>
    <col min="3330" max="3330" width="31.7109375" style="422" customWidth="1"/>
    <col min="3331" max="3331" width="25.7109375" style="422" customWidth="1"/>
    <col min="3332" max="3332" width="11" style="422" bestFit="1" customWidth="1"/>
    <col min="3333" max="3584" width="9.140625" style="422"/>
    <col min="3585" max="3585" width="9.28515625" style="422" customWidth="1"/>
    <col min="3586" max="3586" width="31.7109375" style="422" customWidth="1"/>
    <col min="3587" max="3587" width="25.7109375" style="422" customWidth="1"/>
    <col min="3588" max="3588" width="11" style="422" bestFit="1" customWidth="1"/>
    <col min="3589" max="3840" width="9.140625" style="422"/>
    <col min="3841" max="3841" width="9.28515625" style="422" customWidth="1"/>
    <col min="3842" max="3842" width="31.7109375" style="422" customWidth="1"/>
    <col min="3843" max="3843" width="25.7109375" style="422" customWidth="1"/>
    <col min="3844" max="3844" width="11" style="422" bestFit="1" customWidth="1"/>
    <col min="3845" max="4096" width="9.140625" style="422"/>
    <col min="4097" max="4097" width="9.28515625" style="422" customWidth="1"/>
    <col min="4098" max="4098" width="31.7109375" style="422" customWidth="1"/>
    <col min="4099" max="4099" width="25.7109375" style="422" customWidth="1"/>
    <col min="4100" max="4100" width="11" style="422" bestFit="1" customWidth="1"/>
    <col min="4101" max="4352" width="9.140625" style="422"/>
    <col min="4353" max="4353" width="9.28515625" style="422" customWidth="1"/>
    <col min="4354" max="4354" width="31.7109375" style="422" customWidth="1"/>
    <col min="4355" max="4355" width="25.7109375" style="422" customWidth="1"/>
    <col min="4356" max="4356" width="11" style="422" bestFit="1" customWidth="1"/>
    <col min="4357" max="4608" width="9.140625" style="422"/>
    <col min="4609" max="4609" width="9.28515625" style="422" customWidth="1"/>
    <col min="4610" max="4610" width="31.7109375" style="422" customWidth="1"/>
    <col min="4611" max="4611" width="25.7109375" style="422" customWidth="1"/>
    <col min="4612" max="4612" width="11" style="422" bestFit="1" customWidth="1"/>
    <col min="4613" max="4864" width="9.140625" style="422"/>
    <col min="4865" max="4865" width="9.28515625" style="422" customWidth="1"/>
    <col min="4866" max="4866" width="31.7109375" style="422" customWidth="1"/>
    <col min="4867" max="4867" width="25.7109375" style="422" customWidth="1"/>
    <col min="4868" max="4868" width="11" style="422" bestFit="1" customWidth="1"/>
    <col min="4869" max="5120" width="9.140625" style="422"/>
    <col min="5121" max="5121" width="9.28515625" style="422" customWidth="1"/>
    <col min="5122" max="5122" width="31.7109375" style="422" customWidth="1"/>
    <col min="5123" max="5123" width="25.7109375" style="422" customWidth="1"/>
    <col min="5124" max="5124" width="11" style="422" bestFit="1" customWidth="1"/>
    <col min="5125" max="5376" width="9.140625" style="422"/>
    <col min="5377" max="5377" width="9.28515625" style="422" customWidth="1"/>
    <col min="5378" max="5378" width="31.7109375" style="422" customWidth="1"/>
    <col min="5379" max="5379" width="25.7109375" style="422" customWidth="1"/>
    <col min="5380" max="5380" width="11" style="422" bestFit="1" customWidth="1"/>
    <col min="5381" max="5632" width="9.140625" style="422"/>
    <col min="5633" max="5633" width="9.28515625" style="422" customWidth="1"/>
    <col min="5634" max="5634" width="31.7109375" style="422" customWidth="1"/>
    <col min="5635" max="5635" width="25.7109375" style="422" customWidth="1"/>
    <col min="5636" max="5636" width="11" style="422" bestFit="1" customWidth="1"/>
    <col min="5637" max="5888" width="9.140625" style="422"/>
    <col min="5889" max="5889" width="9.28515625" style="422" customWidth="1"/>
    <col min="5890" max="5890" width="31.7109375" style="422" customWidth="1"/>
    <col min="5891" max="5891" width="25.7109375" style="422" customWidth="1"/>
    <col min="5892" max="5892" width="11" style="422" bestFit="1" customWidth="1"/>
    <col min="5893" max="6144" width="9.140625" style="422"/>
    <col min="6145" max="6145" width="9.28515625" style="422" customWidth="1"/>
    <col min="6146" max="6146" width="31.7109375" style="422" customWidth="1"/>
    <col min="6147" max="6147" width="25.7109375" style="422" customWidth="1"/>
    <col min="6148" max="6148" width="11" style="422" bestFit="1" customWidth="1"/>
    <col min="6149" max="6400" width="9.140625" style="422"/>
    <col min="6401" max="6401" width="9.28515625" style="422" customWidth="1"/>
    <col min="6402" max="6402" width="31.7109375" style="422" customWidth="1"/>
    <col min="6403" max="6403" width="25.7109375" style="422" customWidth="1"/>
    <col min="6404" max="6404" width="11" style="422" bestFit="1" customWidth="1"/>
    <col min="6405" max="6656" width="9.140625" style="422"/>
    <col min="6657" max="6657" width="9.28515625" style="422" customWidth="1"/>
    <col min="6658" max="6658" width="31.7109375" style="422" customWidth="1"/>
    <col min="6659" max="6659" width="25.7109375" style="422" customWidth="1"/>
    <col min="6660" max="6660" width="11" style="422" bestFit="1" customWidth="1"/>
    <col min="6661" max="6912" width="9.140625" style="422"/>
    <col min="6913" max="6913" width="9.28515625" style="422" customWidth="1"/>
    <col min="6914" max="6914" width="31.7109375" style="422" customWidth="1"/>
    <col min="6915" max="6915" width="25.7109375" style="422" customWidth="1"/>
    <col min="6916" max="6916" width="11" style="422" bestFit="1" customWidth="1"/>
    <col min="6917" max="7168" width="9.140625" style="422"/>
    <col min="7169" max="7169" width="9.28515625" style="422" customWidth="1"/>
    <col min="7170" max="7170" width="31.7109375" style="422" customWidth="1"/>
    <col min="7171" max="7171" width="25.7109375" style="422" customWidth="1"/>
    <col min="7172" max="7172" width="11" style="422" bestFit="1" customWidth="1"/>
    <col min="7173" max="7424" width="9.140625" style="422"/>
    <col min="7425" max="7425" width="9.28515625" style="422" customWidth="1"/>
    <col min="7426" max="7426" width="31.7109375" style="422" customWidth="1"/>
    <col min="7427" max="7427" width="25.7109375" style="422" customWidth="1"/>
    <col min="7428" max="7428" width="11" style="422" bestFit="1" customWidth="1"/>
    <col min="7429" max="7680" width="9.140625" style="422"/>
    <col min="7681" max="7681" width="9.28515625" style="422" customWidth="1"/>
    <col min="7682" max="7682" width="31.7109375" style="422" customWidth="1"/>
    <col min="7683" max="7683" width="25.7109375" style="422" customWidth="1"/>
    <col min="7684" max="7684" width="11" style="422" bestFit="1" customWidth="1"/>
    <col min="7685" max="7936" width="9.140625" style="422"/>
    <col min="7937" max="7937" width="9.28515625" style="422" customWidth="1"/>
    <col min="7938" max="7938" width="31.7109375" style="422" customWidth="1"/>
    <col min="7939" max="7939" width="25.7109375" style="422" customWidth="1"/>
    <col min="7940" max="7940" width="11" style="422" bestFit="1" customWidth="1"/>
    <col min="7941" max="8192" width="9.140625" style="422"/>
    <col min="8193" max="8193" width="9.28515625" style="422" customWidth="1"/>
    <col min="8194" max="8194" width="31.7109375" style="422" customWidth="1"/>
    <col min="8195" max="8195" width="25.7109375" style="422" customWidth="1"/>
    <col min="8196" max="8196" width="11" style="422" bestFit="1" customWidth="1"/>
    <col min="8197" max="8448" width="9.140625" style="422"/>
    <col min="8449" max="8449" width="9.28515625" style="422" customWidth="1"/>
    <col min="8450" max="8450" width="31.7109375" style="422" customWidth="1"/>
    <col min="8451" max="8451" width="25.7109375" style="422" customWidth="1"/>
    <col min="8452" max="8452" width="11" style="422" bestFit="1" customWidth="1"/>
    <col min="8453" max="8704" width="9.140625" style="422"/>
    <col min="8705" max="8705" width="9.28515625" style="422" customWidth="1"/>
    <col min="8706" max="8706" width="31.7109375" style="422" customWidth="1"/>
    <col min="8707" max="8707" width="25.7109375" style="422" customWidth="1"/>
    <col min="8708" max="8708" width="11" style="422" bestFit="1" customWidth="1"/>
    <col min="8709" max="8960" width="9.140625" style="422"/>
    <col min="8961" max="8961" width="9.28515625" style="422" customWidth="1"/>
    <col min="8962" max="8962" width="31.7109375" style="422" customWidth="1"/>
    <col min="8963" max="8963" width="25.7109375" style="422" customWidth="1"/>
    <col min="8964" max="8964" width="11" style="422" bestFit="1" customWidth="1"/>
    <col min="8965" max="9216" width="9.140625" style="422"/>
    <col min="9217" max="9217" width="9.28515625" style="422" customWidth="1"/>
    <col min="9218" max="9218" width="31.7109375" style="422" customWidth="1"/>
    <col min="9219" max="9219" width="25.7109375" style="422" customWidth="1"/>
    <col min="9220" max="9220" width="11" style="422" bestFit="1" customWidth="1"/>
    <col min="9221" max="9472" width="9.140625" style="422"/>
    <col min="9473" max="9473" width="9.28515625" style="422" customWidth="1"/>
    <col min="9474" max="9474" width="31.7109375" style="422" customWidth="1"/>
    <col min="9475" max="9475" width="25.7109375" style="422" customWidth="1"/>
    <col min="9476" max="9476" width="11" style="422" bestFit="1" customWidth="1"/>
    <col min="9477" max="9728" width="9.140625" style="422"/>
    <col min="9729" max="9729" width="9.28515625" style="422" customWidth="1"/>
    <col min="9730" max="9730" width="31.7109375" style="422" customWidth="1"/>
    <col min="9731" max="9731" width="25.7109375" style="422" customWidth="1"/>
    <col min="9732" max="9732" width="11" style="422" bestFit="1" customWidth="1"/>
    <col min="9733" max="9984" width="9.140625" style="422"/>
    <col min="9985" max="9985" width="9.28515625" style="422" customWidth="1"/>
    <col min="9986" max="9986" width="31.7109375" style="422" customWidth="1"/>
    <col min="9987" max="9987" width="25.7109375" style="422" customWidth="1"/>
    <col min="9988" max="9988" width="11" style="422" bestFit="1" customWidth="1"/>
    <col min="9989" max="10240" width="9.140625" style="422"/>
    <col min="10241" max="10241" width="9.28515625" style="422" customWidth="1"/>
    <col min="10242" max="10242" width="31.7109375" style="422" customWidth="1"/>
    <col min="10243" max="10243" width="25.7109375" style="422" customWidth="1"/>
    <col min="10244" max="10244" width="11" style="422" bestFit="1" customWidth="1"/>
    <col min="10245" max="10496" width="9.140625" style="422"/>
    <col min="10497" max="10497" width="9.28515625" style="422" customWidth="1"/>
    <col min="10498" max="10498" width="31.7109375" style="422" customWidth="1"/>
    <col min="10499" max="10499" width="25.7109375" style="422" customWidth="1"/>
    <col min="10500" max="10500" width="11" style="422" bestFit="1" customWidth="1"/>
    <col min="10501" max="10752" width="9.140625" style="422"/>
    <col min="10753" max="10753" width="9.28515625" style="422" customWidth="1"/>
    <col min="10754" max="10754" width="31.7109375" style="422" customWidth="1"/>
    <col min="10755" max="10755" width="25.7109375" style="422" customWidth="1"/>
    <col min="10756" max="10756" width="11" style="422" bestFit="1" customWidth="1"/>
    <col min="10757" max="11008" width="9.140625" style="422"/>
    <col min="11009" max="11009" width="9.28515625" style="422" customWidth="1"/>
    <col min="11010" max="11010" width="31.7109375" style="422" customWidth="1"/>
    <col min="11011" max="11011" width="25.7109375" style="422" customWidth="1"/>
    <col min="11012" max="11012" width="11" style="422" bestFit="1" customWidth="1"/>
    <col min="11013" max="11264" width="9.140625" style="422"/>
    <col min="11265" max="11265" width="9.28515625" style="422" customWidth="1"/>
    <col min="11266" max="11266" width="31.7109375" style="422" customWidth="1"/>
    <col min="11267" max="11267" width="25.7109375" style="422" customWidth="1"/>
    <col min="11268" max="11268" width="11" style="422" bestFit="1" customWidth="1"/>
    <col min="11269" max="11520" width="9.140625" style="422"/>
    <col min="11521" max="11521" width="9.28515625" style="422" customWidth="1"/>
    <col min="11522" max="11522" width="31.7109375" style="422" customWidth="1"/>
    <col min="11523" max="11523" width="25.7109375" style="422" customWidth="1"/>
    <col min="11524" max="11524" width="11" style="422" bestFit="1" customWidth="1"/>
    <col min="11525" max="11776" width="9.140625" style="422"/>
    <col min="11777" max="11777" width="9.28515625" style="422" customWidth="1"/>
    <col min="11778" max="11778" width="31.7109375" style="422" customWidth="1"/>
    <col min="11779" max="11779" width="25.7109375" style="422" customWidth="1"/>
    <col min="11780" max="11780" width="11" style="422" bestFit="1" customWidth="1"/>
    <col min="11781" max="12032" width="9.140625" style="422"/>
    <col min="12033" max="12033" width="9.28515625" style="422" customWidth="1"/>
    <col min="12034" max="12034" width="31.7109375" style="422" customWidth="1"/>
    <col min="12035" max="12035" width="25.7109375" style="422" customWidth="1"/>
    <col min="12036" max="12036" width="11" style="422" bestFit="1" customWidth="1"/>
    <col min="12037" max="12288" width="9.140625" style="422"/>
    <col min="12289" max="12289" width="9.28515625" style="422" customWidth="1"/>
    <col min="12290" max="12290" width="31.7109375" style="422" customWidth="1"/>
    <col min="12291" max="12291" width="25.7109375" style="422" customWidth="1"/>
    <col min="12292" max="12292" width="11" style="422" bestFit="1" customWidth="1"/>
    <col min="12293" max="12544" width="9.140625" style="422"/>
    <col min="12545" max="12545" width="9.28515625" style="422" customWidth="1"/>
    <col min="12546" max="12546" width="31.7109375" style="422" customWidth="1"/>
    <col min="12547" max="12547" width="25.7109375" style="422" customWidth="1"/>
    <col min="12548" max="12548" width="11" style="422" bestFit="1" customWidth="1"/>
    <col min="12549" max="12800" width="9.140625" style="422"/>
    <col min="12801" max="12801" width="9.28515625" style="422" customWidth="1"/>
    <col min="12802" max="12802" width="31.7109375" style="422" customWidth="1"/>
    <col min="12803" max="12803" width="25.7109375" style="422" customWidth="1"/>
    <col min="12804" max="12804" width="11" style="422" bestFit="1" customWidth="1"/>
    <col min="12805" max="13056" width="9.140625" style="422"/>
    <col min="13057" max="13057" width="9.28515625" style="422" customWidth="1"/>
    <col min="13058" max="13058" width="31.7109375" style="422" customWidth="1"/>
    <col min="13059" max="13059" width="25.7109375" style="422" customWidth="1"/>
    <col min="13060" max="13060" width="11" style="422" bestFit="1" customWidth="1"/>
    <col min="13061" max="13312" width="9.140625" style="422"/>
    <col min="13313" max="13313" width="9.28515625" style="422" customWidth="1"/>
    <col min="13314" max="13314" width="31.7109375" style="422" customWidth="1"/>
    <col min="13315" max="13315" width="25.7109375" style="422" customWidth="1"/>
    <col min="13316" max="13316" width="11" style="422" bestFit="1" customWidth="1"/>
    <col min="13317" max="13568" width="9.140625" style="422"/>
    <col min="13569" max="13569" width="9.28515625" style="422" customWidth="1"/>
    <col min="13570" max="13570" width="31.7109375" style="422" customWidth="1"/>
    <col min="13571" max="13571" width="25.7109375" style="422" customWidth="1"/>
    <col min="13572" max="13572" width="11" style="422" bestFit="1" customWidth="1"/>
    <col min="13573" max="13824" width="9.140625" style="422"/>
    <col min="13825" max="13825" width="9.28515625" style="422" customWidth="1"/>
    <col min="13826" max="13826" width="31.7109375" style="422" customWidth="1"/>
    <col min="13827" max="13827" width="25.7109375" style="422" customWidth="1"/>
    <col min="13828" max="13828" width="11" style="422" bestFit="1" customWidth="1"/>
    <col min="13829" max="14080" width="9.140625" style="422"/>
    <col min="14081" max="14081" width="9.28515625" style="422" customWidth="1"/>
    <col min="14082" max="14082" width="31.7109375" style="422" customWidth="1"/>
    <col min="14083" max="14083" width="25.7109375" style="422" customWidth="1"/>
    <col min="14084" max="14084" width="11" style="422" bestFit="1" customWidth="1"/>
    <col min="14085" max="14336" width="9.140625" style="422"/>
    <col min="14337" max="14337" width="9.28515625" style="422" customWidth="1"/>
    <col min="14338" max="14338" width="31.7109375" style="422" customWidth="1"/>
    <col min="14339" max="14339" width="25.7109375" style="422" customWidth="1"/>
    <col min="14340" max="14340" width="11" style="422" bestFit="1" customWidth="1"/>
    <col min="14341" max="14592" width="9.140625" style="422"/>
    <col min="14593" max="14593" width="9.28515625" style="422" customWidth="1"/>
    <col min="14594" max="14594" width="31.7109375" style="422" customWidth="1"/>
    <col min="14595" max="14595" width="25.7109375" style="422" customWidth="1"/>
    <col min="14596" max="14596" width="11" style="422" bestFit="1" customWidth="1"/>
    <col min="14597" max="14848" width="9.140625" style="422"/>
    <col min="14849" max="14849" width="9.28515625" style="422" customWidth="1"/>
    <col min="14850" max="14850" width="31.7109375" style="422" customWidth="1"/>
    <col min="14851" max="14851" width="25.7109375" style="422" customWidth="1"/>
    <col min="14852" max="14852" width="11" style="422" bestFit="1" customWidth="1"/>
    <col min="14853" max="15104" width="9.140625" style="422"/>
    <col min="15105" max="15105" width="9.28515625" style="422" customWidth="1"/>
    <col min="15106" max="15106" width="31.7109375" style="422" customWidth="1"/>
    <col min="15107" max="15107" width="25.7109375" style="422" customWidth="1"/>
    <col min="15108" max="15108" width="11" style="422" bestFit="1" customWidth="1"/>
    <col min="15109" max="15360" width="9.140625" style="422"/>
    <col min="15361" max="15361" width="9.28515625" style="422" customWidth="1"/>
    <col min="15362" max="15362" width="31.7109375" style="422" customWidth="1"/>
    <col min="15363" max="15363" width="25.7109375" style="422" customWidth="1"/>
    <col min="15364" max="15364" width="11" style="422" bestFit="1" customWidth="1"/>
    <col min="15365" max="15616" width="9.140625" style="422"/>
    <col min="15617" max="15617" width="9.28515625" style="422" customWidth="1"/>
    <col min="15618" max="15618" width="31.7109375" style="422" customWidth="1"/>
    <col min="15619" max="15619" width="25.7109375" style="422" customWidth="1"/>
    <col min="15620" max="15620" width="11" style="422" bestFit="1" customWidth="1"/>
    <col min="15621" max="15872" width="9.140625" style="422"/>
    <col min="15873" max="15873" width="9.28515625" style="422" customWidth="1"/>
    <col min="15874" max="15874" width="31.7109375" style="422" customWidth="1"/>
    <col min="15875" max="15875" width="25.7109375" style="422" customWidth="1"/>
    <col min="15876" max="15876" width="11" style="422" bestFit="1" customWidth="1"/>
    <col min="15877" max="16128" width="9.140625" style="422"/>
    <col min="16129" max="16129" width="9.28515625" style="422" customWidth="1"/>
    <col min="16130" max="16130" width="31.7109375" style="422" customWidth="1"/>
    <col min="16131" max="16131" width="25.7109375" style="422" customWidth="1"/>
    <col min="16132" max="16132" width="11" style="422" bestFit="1" customWidth="1"/>
    <col min="16133" max="16384" width="9.140625" style="422"/>
  </cols>
  <sheetData>
    <row r="3" spans="2:4" x14ac:dyDescent="0.25">
      <c r="B3" s="421" t="s">
        <v>300</v>
      </c>
    </row>
    <row r="6" spans="2:4" x14ac:dyDescent="0.25">
      <c r="B6" s="423" t="s">
        <v>301</v>
      </c>
      <c r="C6" s="423" t="s">
        <v>302</v>
      </c>
      <c r="D6" s="424"/>
    </row>
    <row r="7" spans="2:4" x14ac:dyDescent="0.25">
      <c r="B7" s="425" t="s">
        <v>303</v>
      </c>
      <c r="C7" s="426">
        <v>1700000</v>
      </c>
      <c r="D7" s="422" t="s">
        <v>304</v>
      </c>
    </row>
    <row r="8" spans="2:4" x14ac:dyDescent="0.25">
      <c r="B8" s="427" t="s">
        <v>305</v>
      </c>
      <c r="C8" s="426">
        <v>1400000</v>
      </c>
      <c r="D8" s="422" t="s">
        <v>304</v>
      </c>
    </row>
    <row r="9" spans="2:4" x14ac:dyDescent="0.25">
      <c r="B9" s="425" t="s">
        <v>306</v>
      </c>
      <c r="C9" s="426">
        <v>1000000</v>
      </c>
      <c r="D9" s="422" t="s">
        <v>304</v>
      </c>
    </row>
    <row r="10" spans="2:4" x14ac:dyDescent="0.25">
      <c r="B10" s="425" t="s">
        <v>307</v>
      </c>
      <c r="C10" s="426">
        <v>900000</v>
      </c>
      <c r="D10" s="422" t="s">
        <v>304</v>
      </c>
    </row>
    <row r="11" spans="2:4" x14ac:dyDescent="0.25">
      <c r="B11" s="428" t="s">
        <v>308</v>
      </c>
      <c r="C11" s="426">
        <v>700000</v>
      </c>
      <c r="D11" s="422" t="s">
        <v>309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3767-00A5-4AF0-9A22-ED4B0D75A9BA}">
  <dimension ref="A1:J110"/>
  <sheetViews>
    <sheetView topLeftCell="A67" workbookViewId="0">
      <selection activeCell="F78" sqref="F78"/>
    </sheetView>
  </sheetViews>
  <sheetFormatPr defaultColWidth="9.140625" defaultRowHeight="15" zeroHeight="1" x14ac:dyDescent="0.25"/>
  <cols>
    <col min="1" max="1" width="10.7109375" style="160" customWidth="1"/>
    <col min="2" max="2" width="89.140625" style="161" customWidth="1"/>
    <col min="3" max="6" width="15.7109375" style="161" customWidth="1"/>
    <col min="7" max="7" width="21.140625" style="108" customWidth="1"/>
    <col min="8" max="8" width="47.42578125" style="1" customWidth="1"/>
    <col min="9" max="9" width="31.140625" style="1" customWidth="1"/>
    <col min="10" max="14" width="14.42578125" style="1" customWidth="1"/>
    <col min="15" max="16380" width="9.140625" style="1"/>
    <col min="16381" max="16384" width="1.140625" style="1" customWidth="1"/>
  </cols>
  <sheetData>
    <row r="1" spans="1:9" ht="38.25" customHeight="1" thickBot="1" x14ac:dyDescent="0.3">
      <c r="A1" s="323" t="s">
        <v>76</v>
      </c>
      <c r="B1" s="324"/>
      <c r="C1" s="324"/>
      <c r="D1" s="324"/>
      <c r="E1" s="324"/>
      <c r="F1" s="324"/>
      <c r="G1" s="325"/>
    </row>
    <row r="2" spans="1:9" ht="20.100000000000001" customHeight="1" x14ac:dyDescent="0.25">
      <c r="A2" s="326"/>
      <c r="B2" s="327"/>
      <c r="C2" s="327"/>
      <c r="D2" s="327"/>
      <c r="E2" s="327"/>
      <c r="F2" s="327"/>
      <c r="G2" s="2"/>
    </row>
    <row r="3" spans="1:9" ht="20.100000000000001" customHeight="1" thickBot="1" x14ac:dyDescent="0.3">
      <c r="A3" s="328"/>
      <c r="B3" s="329"/>
      <c r="C3" s="329"/>
      <c r="D3" s="329"/>
      <c r="E3" s="329"/>
      <c r="F3" s="329"/>
      <c r="G3" s="3"/>
    </row>
    <row r="4" spans="1:9" ht="39.950000000000003" customHeight="1" thickBot="1" x14ac:dyDescent="0.3">
      <c r="A4" s="330" t="s">
        <v>0</v>
      </c>
      <c r="B4" s="331"/>
      <c r="C4" s="331"/>
      <c r="D4" s="331"/>
      <c r="E4" s="331"/>
      <c r="F4" s="331"/>
      <c r="G4" s="332"/>
    </row>
    <row r="5" spans="1:9" ht="36.75" customHeight="1" thickBot="1" x14ac:dyDescent="0.3">
      <c r="A5" s="4" t="s">
        <v>77</v>
      </c>
      <c r="B5" s="333" t="s">
        <v>78</v>
      </c>
      <c r="C5" s="334"/>
      <c r="D5" s="334"/>
      <c r="E5" s="334"/>
      <c r="F5" s="334"/>
      <c r="G5" s="335"/>
    </row>
    <row r="6" spans="1:9" ht="46.5" thickTop="1" thickBot="1" x14ac:dyDescent="0.3">
      <c r="A6" s="5" t="s">
        <v>2</v>
      </c>
      <c r="B6" s="6" t="s">
        <v>3</v>
      </c>
      <c r="C6" s="6" t="s">
        <v>79</v>
      </c>
      <c r="D6" s="6" t="s">
        <v>80</v>
      </c>
      <c r="E6" s="6" t="s">
        <v>81</v>
      </c>
      <c r="F6" s="7" t="s">
        <v>82</v>
      </c>
      <c r="G6" s="8" t="s">
        <v>83</v>
      </c>
      <c r="H6" s="6" t="s">
        <v>84</v>
      </c>
    </row>
    <row r="7" spans="1:9" ht="15.75" thickTop="1" x14ac:dyDescent="0.25">
      <c r="A7" s="9" t="s">
        <v>16</v>
      </c>
      <c r="B7" s="187" t="s">
        <v>85</v>
      </c>
      <c r="C7" s="10"/>
      <c r="D7" s="10"/>
      <c r="E7" s="10"/>
      <c r="F7" s="10"/>
      <c r="G7" s="11"/>
      <c r="H7" s="12"/>
    </row>
    <row r="8" spans="1:9" ht="14.25" x14ac:dyDescent="0.25">
      <c r="A8" s="13" t="s">
        <v>86</v>
      </c>
      <c r="B8" s="14" t="s">
        <v>87</v>
      </c>
      <c r="C8" s="15">
        <v>1</v>
      </c>
      <c r="D8" s="15" t="s">
        <v>88</v>
      </c>
      <c r="E8" s="16">
        <v>72000</v>
      </c>
      <c r="F8" s="16">
        <f>E8*10*1</f>
        <v>720000</v>
      </c>
      <c r="G8" s="11"/>
      <c r="H8" s="12"/>
    </row>
    <row r="9" spans="1:9" thickBot="1" x14ac:dyDescent="0.3">
      <c r="A9" s="13" t="s">
        <v>89</v>
      </c>
      <c r="B9" s="14" t="s">
        <v>90</v>
      </c>
      <c r="C9" s="15">
        <v>1</v>
      </c>
      <c r="D9" s="15" t="s">
        <v>91</v>
      </c>
      <c r="E9" s="16">
        <v>36000</v>
      </c>
      <c r="F9" s="16">
        <f>E9*8*1</f>
        <v>288000</v>
      </c>
      <c r="G9" s="11"/>
      <c r="H9" s="12"/>
    </row>
    <row r="10" spans="1:9" ht="16.5" thickTop="1" thickBot="1" x14ac:dyDescent="0.3">
      <c r="A10" s="17"/>
      <c r="B10" s="18" t="s">
        <v>28</v>
      </c>
      <c r="C10" s="18"/>
      <c r="D10" s="18"/>
      <c r="E10" s="18"/>
      <c r="F10" s="19">
        <f>SUM(F8:F9)</f>
        <v>1008000</v>
      </c>
      <c r="G10" s="20"/>
      <c r="H10" s="12"/>
    </row>
    <row r="11" spans="1:9" s="12" customFormat="1" ht="15.75" thickTop="1" x14ac:dyDescent="0.25">
      <c r="A11" s="21" t="s">
        <v>18</v>
      </c>
      <c r="B11" s="22" t="s">
        <v>92</v>
      </c>
      <c r="C11" s="23"/>
      <c r="D11" s="23"/>
      <c r="E11" s="23"/>
      <c r="F11" s="24"/>
      <c r="G11" s="24"/>
      <c r="I11" s="1"/>
    </row>
    <row r="12" spans="1:9" s="12" customFormat="1" x14ac:dyDescent="0.2">
      <c r="A12" s="25" t="s">
        <v>86</v>
      </c>
      <c r="B12" s="26" t="s">
        <v>93</v>
      </c>
      <c r="C12" s="27">
        <v>1</v>
      </c>
      <c r="D12" s="27"/>
      <c r="E12" s="27">
        <v>58000</v>
      </c>
      <c r="F12" s="28">
        <f>E12*C12</f>
        <v>58000</v>
      </c>
      <c r="G12" s="24"/>
      <c r="I12" s="1"/>
    </row>
    <row r="13" spans="1:9" x14ac:dyDescent="0.2">
      <c r="A13" s="25" t="s">
        <v>89</v>
      </c>
      <c r="B13" s="29" t="s">
        <v>94</v>
      </c>
      <c r="C13" s="30">
        <v>2</v>
      </c>
      <c r="D13" s="27"/>
      <c r="E13" s="30">
        <v>22000</v>
      </c>
      <c r="F13" s="28">
        <f>E13*C13</f>
        <v>44000</v>
      </c>
      <c r="G13" s="24"/>
      <c r="H13" s="12"/>
    </row>
    <row r="14" spans="1:9" ht="15.75" x14ac:dyDescent="0.25">
      <c r="A14" s="25" t="s">
        <v>95</v>
      </c>
      <c r="B14" s="31" t="s">
        <v>96</v>
      </c>
      <c r="C14" s="30">
        <v>2</v>
      </c>
      <c r="D14" s="27"/>
      <c r="E14" s="30">
        <v>15000</v>
      </c>
      <c r="F14" s="28">
        <f>E14*C14</f>
        <v>30000</v>
      </c>
      <c r="G14" s="24"/>
      <c r="H14" s="12"/>
    </row>
    <row r="15" spans="1:9" ht="15.75" x14ac:dyDescent="0.25">
      <c r="A15" s="25" t="s">
        <v>97</v>
      </c>
      <c r="B15" s="31" t="s">
        <v>98</v>
      </c>
      <c r="C15" s="30">
        <v>1</v>
      </c>
      <c r="D15" s="27"/>
      <c r="E15" s="30">
        <v>30000</v>
      </c>
      <c r="F15" s="28">
        <f t="shared" ref="F15:F17" si="0">E15*C15</f>
        <v>30000</v>
      </c>
      <c r="G15" s="24"/>
      <c r="H15" s="12"/>
    </row>
    <row r="16" spans="1:9" ht="15.75" x14ac:dyDescent="0.25">
      <c r="A16" s="25" t="s">
        <v>99</v>
      </c>
      <c r="B16" s="31" t="s">
        <v>100</v>
      </c>
      <c r="C16" s="30">
        <v>1</v>
      </c>
      <c r="D16" s="27"/>
      <c r="E16" s="30">
        <v>10000</v>
      </c>
      <c r="F16" s="28">
        <f t="shared" si="0"/>
        <v>10000</v>
      </c>
      <c r="G16" s="24"/>
      <c r="H16" s="12"/>
    </row>
    <row r="17" spans="1:8" ht="15.75" x14ac:dyDescent="0.25">
      <c r="A17" s="25" t="s">
        <v>101</v>
      </c>
      <c r="B17" s="32" t="s">
        <v>102</v>
      </c>
      <c r="C17" s="33">
        <v>1</v>
      </c>
      <c r="D17" s="34"/>
      <c r="E17" s="33">
        <v>55000</v>
      </c>
      <c r="F17" s="28">
        <f t="shared" si="0"/>
        <v>55000</v>
      </c>
      <c r="G17" s="35"/>
      <c r="H17" s="12"/>
    </row>
    <row r="18" spans="1:8" x14ac:dyDescent="0.25">
      <c r="A18" s="36"/>
      <c r="B18" s="37" t="s">
        <v>28</v>
      </c>
      <c r="C18" s="37"/>
      <c r="D18" s="37"/>
      <c r="E18" s="37"/>
      <c r="F18" s="38">
        <f>SUM(F12:F17)</f>
        <v>227000</v>
      </c>
      <c r="G18" s="37"/>
      <c r="H18" s="12"/>
    </row>
    <row r="19" spans="1:8" x14ac:dyDescent="0.25">
      <c r="A19" s="39" t="s">
        <v>29</v>
      </c>
      <c r="B19" s="22" t="s">
        <v>103</v>
      </c>
      <c r="C19" s="40"/>
      <c r="D19" s="40"/>
      <c r="E19" s="40"/>
      <c r="F19" s="41"/>
      <c r="G19" s="40"/>
      <c r="H19" s="12"/>
    </row>
    <row r="20" spans="1:8" x14ac:dyDescent="0.25">
      <c r="A20" s="42" t="s">
        <v>86</v>
      </c>
      <c r="B20" s="43" t="s">
        <v>104</v>
      </c>
      <c r="C20" s="44">
        <v>1</v>
      </c>
      <c r="D20" s="40"/>
      <c r="E20" s="27">
        <v>35000</v>
      </c>
      <c r="F20" s="27">
        <f>E20*C20</f>
        <v>35000</v>
      </c>
      <c r="G20" s="40"/>
      <c r="H20" s="12"/>
    </row>
    <row r="21" spans="1:8" x14ac:dyDescent="0.25">
      <c r="A21" s="42" t="s">
        <v>89</v>
      </c>
      <c r="B21" s="43" t="s">
        <v>105</v>
      </c>
      <c r="C21" s="44">
        <v>1</v>
      </c>
      <c r="D21" s="40"/>
      <c r="E21" s="27">
        <v>50000</v>
      </c>
      <c r="F21" s="27">
        <f t="shared" ref="F21:F23" si="1">E21*C21</f>
        <v>50000</v>
      </c>
      <c r="G21" s="40"/>
      <c r="H21" s="12"/>
    </row>
    <row r="22" spans="1:8" x14ac:dyDescent="0.25">
      <c r="A22" s="42" t="s">
        <v>95</v>
      </c>
      <c r="B22" s="43" t="s">
        <v>106</v>
      </c>
      <c r="C22" s="44">
        <v>1</v>
      </c>
      <c r="D22" s="44">
        <v>60</v>
      </c>
      <c r="E22" s="27">
        <f>5000/60</f>
        <v>83.333333333333329</v>
      </c>
      <c r="F22" s="27">
        <f>E22*C22*D22</f>
        <v>5000</v>
      </c>
      <c r="G22" s="40"/>
      <c r="H22" s="12"/>
    </row>
    <row r="23" spans="1:8" x14ac:dyDescent="0.25">
      <c r="A23" s="45" t="s">
        <v>97</v>
      </c>
      <c r="B23" s="46" t="s">
        <v>107</v>
      </c>
      <c r="C23" s="47">
        <v>1</v>
      </c>
      <c r="D23" s="48"/>
      <c r="E23" s="27">
        <v>5000</v>
      </c>
      <c r="F23" s="27">
        <f t="shared" si="1"/>
        <v>5000</v>
      </c>
      <c r="G23" s="49"/>
      <c r="H23" s="12"/>
    </row>
    <row r="24" spans="1:8" x14ac:dyDescent="0.25">
      <c r="A24" s="36"/>
      <c r="B24" s="37" t="s">
        <v>30</v>
      </c>
      <c r="C24" s="37"/>
      <c r="D24" s="37"/>
      <c r="E24" s="37"/>
      <c r="F24" s="38">
        <f>SUM(F20:F23)</f>
        <v>95000</v>
      </c>
      <c r="G24" s="37"/>
      <c r="H24" s="12"/>
    </row>
    <row r="25" spans="1:8" s="55" customFormat="1" ht="30" customHeight="1" x14ac:dyDescent="0.25">
      <c r="A25" s="50" t="s">
        <v>31</v>
      </c>
      <c r="B25" s="51" t="s">
        <v>108</v>
      </c>
      <c r="C25" s="52"/>
      <c r="D25" s="52"/>
      <c r="E25" s="53"/>
      <c r="F25" s="54"/>
      <c r="G25" s="54"/>
      <c r="H25" s="12"/>
    </row>
    <row r="26" spans="1:8" s="55" customFormat="1" ht="30" customHeight="1" x14ac:dyDescent="0.25">
      <c r="A26" s="50" t="s">
        <v>86</v>
      </c>
      <c r="B26" s="56" t="s">
        <v>109</v>
      </c>
      <c r="C26" s="30">
        <v>3</v>
      </c>
      <c r="D26" s="30" t="s">
        <v>110</v>
      </c>
      <c r="E26" s="57">
        <v>1000</v>
      </c>
      <c r="F26" s="58">
        <f>E26*C26</f>
        <v>3000</v>
      </c>
      <c r="G26" s="59"/>
      <c r="H26" s="119"/>
    </row>
    <row r="27" spans="1:8" s="55" customFormat="1" ht="30" customHeight="1" x14ac:dyDescent="0.25">
      <c r="A27" s="50" t="s">
        <v>89</v>
      </c>
      <c r="B27" s="56" t="s">
        <v>111</v>
      </c>
      <c r="C27" s="30">
        <v>6</v>
      </c>
      <c r="D27" s="30" t="s">
        <v>112</v>
      </c>
      <c r="E27" s="57">
        <v>1000</v>
      </c>
      <c r="F27" s="57">
        <f>E27*C27*2</f>
        <v>12000</v>
      </c>
      <c r="G27" s="59"/>
      <c r="H27" s="119"/>
    </row>
    <row r="28" spans="1:8" s="55" customFormat="1" x14ac:dyDescent="0.25">
      <c r="A28" s="61" t="s">
        <v>95</v>
      </c>
      <c r="B28" s="56" t="s">
        <v>113</v>
      </c>
      <c r="C28" s="62">
        <v>10</v>
      </c>
      <c r="D28" s="62">
        <v>2</v>
      </c>
      <c r="E28" s="30">
        <v>1500</v>
      </c>
      <c r="F28" s="57">
        <f>E28*D28*C28</f>
        <v>30000</v>
      </c>
      <c r="G28" s="59"/>
      <c r="H28" s="162"/>
    </row>
    <row r="29" spans="1:8" s="55" customFormat="1" x14ac:dyDescent="0.25">
      <c r="A29" s="61" t="s">
        <v>97</v>
      </c>
      <c r="B29" s="64" t="s">
        <v>114</v>
      </c>
      <c r="C29" s="65">
        <v>1</v>
      </c>
      <c r="D29" s="65" t="s">
        <v>115</v>
      </c>
      <c r="E29" s="66">
        <v>3000</v>
      </c>
      <c r="F29" s="57">
        <f>E29*10*C29</f>
        <v>30000</v>
      </c>
      <c r="G29" s="63"/>
      <c r="H29" s="12"/>
    </row>
    <row r="30" spans="1:8" s="55" customFormat="1" x14ac:dyDescent="0.25">
      <c r="A30" s="67" t="s">
        <v>99</v>
      </c>
      <c r="B30" s="68" t="s">
        <v>116</v>
      </c>
      <c r="C30" s="69">
        <v>10</v>
      </c>
      <c r="D30" s="69" t="s">
        <v>117</v>
      </c>
      <c r="E30" s="70">
        <v>400</v>
      </c>
      <c r="F30" s="71">
        <f>C30*5*E30</f>
        <v>20000</v>
      </c>
      <c r="G30" s="72"/>
      <c r="H30" s="12"/>
    </row>
    <row r="31" spans="1:8" s="55" customFormat="1" x14ac:dyDescent="0.25">
      <c r="A31" s="73" t="s">
        <v>101</v>
      </c>
      <c r="B31" s="74" t="s">
        <v>118</v>
      </c>
      <c r="C31" s="75">
        <v>3</v>
      </c>
      <c r="D31" s="75">
        <v>1</v>
      </c>
      <c r="E31" s="76">
        <v>20000</v>
      </c>
      <c r="F31" s="76">
        <f>E31*C31</f>
        <v>60000</v>
      </c>
      <c r="G31" s="76"/>
      <c r="H31" s="12"/>
    </row>
    <row r="32" spans="1:8" s="55" customFormat="1" x14ac:dyDescent="0.25">
      <c r="A32" s="73" t="s">
        <v>119</v>
      </c>
      <c r="B32" s="74" t="s">
        <v>120</v>
      </c>
      <c r="C32" s="75">
        <v>3</v>
      </c>
      <c r="D32" s="75">
        <v>1</v>
      </c>
      <c r="E32" s="76">
        <v>20000</v>
      </c>
      <c r="F32" s="76">
        <f>E32*C32*D32</f>
        <v>60000</v>
      </c>
      <c r="G32" s="76"/>
      <c r="H32" s="12"/>
    </row>
    <row r="33" spans="1:9" s="55" customFormat="1" x14ac:dyDescent="0.25">
      <c r="A33" s="73" t="s">
        <v>121</v>
      </c>
      <c r="B33" s="74" t="s">
        <v>122</v>
      </c>
      <c r="C33" s="75">
        <v>3</v>
      </c>
      <c r="D33" s="75">
        <v>1</v>
      </c>
      <c r="E33" s="76">
        <v>2000</v>
      </c>
      <c r="F33" s="76">
        <f>E33*C33</f>
        <v>6000</v>
      </c>
      <c r="G33" s="76"/>
      <c r="H33" s="12"/>
    </row>
    <row r="34" spans="1:9" s="55" customFormat="1" ht="29.25" customHeight="1" thickBot="1" x14ac:dyDescent="0.3">
      <c r="A34" s="77"/>
      <c r="B34" s="78" t="s">
        <v>32</v>
      </c>
      <c r="C34" s="79"/>
      <c r="D34" s="80"/>
      <c r="E34" s="80"/>
      <c r="F34" s="81">
        <f>SUM(F25:F33)</f>
        <v>221000</v>
      </c>
      <c r="G34" s="82"/>
      <c r="H34" s="12"/>
    </row>
    <row r="35" spans="1:9" ht="15.75" thickTop="1" x14ac:dyDescent="0.25">
      <c r="A35" s="83" t="s">
        <v>33</v>
      </c>
      <c r="B35" s="22" t="s">
        <v>123</v>
      </c>
      <c r="C35" s="84"/>
      <c r="D35" s="84"/>
      <c r="E35" s="85"/>
      <c r="F35" s="86"/>
      <c r="G35" s="87"/>
      <c r="H35" s="12"/>
    </row>
    <row r="36" spans="1:9" x14ac:dyDescent="0.25">
      <c r="A36" s="88"/>
      <c r="B36" s="89" t="s">
        <v>124</v>
      </c>
      <c r="C36" s="90"/>
      <c r="D36" s="90"/>
      <c r="E36" s="66"/>
      <c r="F36" s="57"/>
      <c r="G36" s="91"/>
      <c r="H36" s="12"/>
    </row>
    <row r="37" spans="1:9" ht="28.5" x14ac:dyDescent="0.25">
      <c r="A37" s="92" t="s">
        <v>86</v>
      </c>
      <c r="B37" s="93" t="s">
        <v>125</v>
      </c>
      <c r="C37" s="90">
        <v>1</v>
      </c>
      <c r="D37" s="94" t="s">
        <v>110</v>
      </c>
      <c r="E37" s="66">
        <v>2000</v>
      </c>
      <c r="F37" s="57">
        <f>E37*C37</f>
        <v>2000</v>
      </c>
      <c r="G37" s="91"/>
      <c r="H37" s="95"/>
      <c r="I37" s="1">
        <f>39000+60000</f>
        <v>99000</v>
      </c>
    </row>
    <row r="38" spans="1:9" s="55" customFormat="1" ht="28.5" x14ac:dyDescent="0.25">
      <c r="A38" s="61" t="s">
        <v>86</v>
      </c>
      <c r="B38" s="96" t="s">
        <v>126</v>
      </c>
      <c r="C38" s="65">
        <v>70</v>
      </c>
      <c r="D38" s="94" t="s">
        <v>110</v>
      </c>
      <c r="E38" s="170">
        <f>28000/70</f>
        <v>400</v>
      </c>
      <c r="F38" s="57">
        <f>E38*C38*1</f>
        <v>28000</v>
      </c>
      <c r="G38" s="91"/>
      <c r="H38" s="58"/>
    </row>
    <row r="39" spans="1:9" customFormat="1" ht="28.5" x14ac:dyDescent="0.25">
      <c r="A39" s="97" t="s">
        <v>89</v>
      </c>
      <c r="B39" s="96" t="s">
        <v>127</v>
      </c>
      <c r="C39" s="66">
        <v>70</v>
      </c>
      <c r="D39" s="94" t="s">
        <v>110</v>
      </c>
      <c r="E39" s="66">
        <f>5000/70</f>
        <v>71.428571428571431</v>
      </c>
      <c r="F39" s="57">
        <f>E39*C39*1</f>
        <v>5000</v>
      </c>
      <c r="G39" s="98"/>
      <c r="H39" s="58"/>
    </row>
    <row r="40" spans="1:9" customFormat="1" ht="28.5" x14ac:dyDescent="0.25">
      <c r="A40" s="97" t="s">
        <v>95</v>
      </c>
      <c r="B40" s="96" t="s">
        <v>128</v>
      </c>
      <c r="C40" s="66">
        <v>1</v>
      </c>
      <c r="D40" s="94" t="s">
        <v>110</v>
      </c>
      <c r="E40" s="66">
        <v>2500</v>
      </c>
      <c r="F40" s="57">
        <f>E40*C40</f>
        <v>2500</v>
      </c>
      <c r="G40" s="98"/>
      <c r="H40" s="58"/>
    </row>
    <row r="41" spans="1:9" customFormat="1" ht="28.5" x14ac:dyDescent="0.25">
      <c r="A41" s="97" t="s">
        <v>97</v>
      </c>
      <c r="B41" s="96" t="s">
        <v>129</v>
      </c>
      <c r="C41" s="66">
        <v>70</v>
      </c>
      <c r="D41" s="94" t="s">
        <v>110</v>
      </c>
      <c r="E41" s="66">
        <f>2000/70</f>
        <v>28.571428571428573</v>
      </c>
      <c r="F41" s="71">
        <f>E41*C41*1</f>
        <v>2000</v>
      </c>
      <c r="G41" s="99"/>
      <c r="H41" s="58"/>
    </row>
    <row r="42" spans="1:9" customFormat="1" ht="29.25" thickBot="1" x14ac:dyDescent="0.3">
      <c r="A42" s="163" t="s">
        <v>99</v>
      </c>
      <c r="B42" s="164" t="s">
        <v>130</v>
      </c>
      <c r="C42" s="70">
        <v>3</v>
      </c>
      <c r="D42" s="165" t="s">
        <v>110</v>
      </c>
      <c r="E42" s="70">
        <v>2500</v>
      </c>
      <c r="F42" s="71">
        <f>E42*C42*1</f>
        <v>7500</v>
      </c>
      <c r="G42" s="166"/>
      <c r="H42" s="53"/>
    </row>
    <row r="43" spans="1:9" customFormat="1" ht="16.5" thickTop="1" thickBot="1" x14ac:dyDescent="0.3">
      <c r="A43" s="17"/>
      <c r="B43" s="18" t="s">
        <v>34</v>
      </c>
      <c r="C43" s="100"/>
      <c r="D43" s="101"/>
      <c r="E43" s="101"/>
      <c r="F43" s="102">
        <f>SUM(F37:F42)</f>
        <v>47000</v>
      </c>
      <c r="G43" s="103"/>
      <c r="H43" s="104"/>
    </row>
    <row r="44" spans="1:9" customFormat="1" ht="15.75" thickTop="1" x14ac:dyDescent="0.25">
      <c r="A44" s="105"/>
      <c r="B44" s="96"/>
      <c r="C44" s="66"/>
      <c r="D44" s="94"/>
      <c r="E44" s="66"/>
      <c r="F44" s="57"/>
      <c r="G44" s="99"/>
      <c r="H44" s="104"/>
    </row>
    <row r="45" spans="1:9" customFormat="1" x14ac:dyDescent="0.25">
      <c r="A45" s="106" t="s">
        <v>35</v>
      </c>
      <c r="B45" s="89" t="s">
        <v>131</v>
      </c>
      <c r="C45" s="66"/>
      <c r="D45" s="94"/>
      <c r="E45" s="66"/>
      <c r="F45" s="57"/>
      <c r="G45" s="99"/>
      <c r="H45" s="12"/>
    </row>
    <row r="46" spans="1:9" customFormat="1" ht="42.75" x14ac:dyDescent="0.25">
      <c r="A46" s="97" t="s">
        <v>86</v>
      </c>
      <c r="B46" s="96" t="s">
        <v>132</v>
      </c>
      <c r="C46" s="66">
        <v>40</v>
      </c>
      <c r="D46" s="66" t="s">
        <v>133</v>
      </c>
      <c r="E46" s="170">
        <f>16000/40</f>
        <v>400</v>
      </c>
      <c r="F46" s="57">
        <f>E46*C46*2</f>
        <v>32000</v>
      </c>
      <c r="G46" s="98"/>
      <c r="H46" s="107"/>
    </row>
    <row r="47" spans="1:9" customFormat="1" ht="42.75" x14ac:dyDescent="0.25">
      <c r="A47" s="97" t="s">
        <v>89</v>
      </c>
      <c r="B47" s="96" t="s">
        <v>134</v>
      </c>
      <c r="C47" s="66">
        <v>40</v>
      </c>
      <c r="D47" s="66" t="s">
        <v>133</v>
      </c>
      <c r="E47" s="66">
        <f>7000/40</f>
        <v>175</v>
      </c>
      <c r="F47" s="57">
        <f>E47*C47*2</f>
        <v>14000</v>
      </c>
      <c r="G47" s="108"/>
      <c r="H47" s="99"/>
    </row>
    <row r="48" spans="1:9" customFormat="1" ht="42.75" x14ac:dyDescent="0.25">
      <c r="A48" s="97" t="s">
        <v>95</v>
      </c>
      <c r="B48" s="96" t="s">
        <v>129</v>
      </c>
      <c r="C48" s="66">
        <v>40</v>
      </c>
      <c r="D48" s="66" t="s">
        <v>133</v>
      </c>
      <c r="E48" s="66">
        <f>4000/40</f>
        <v>100</v>
      </c>
      <c r="F48" s="57">
        <f>E48*40*2</f>
        <v>8000</v>
      </c>
      <c r="G48" s="98"/>
      <c r="H48" s="107"/>
    </row>
    <row r="49" spans="1:9" customFormat="1" ht="42.75" x14ac:dyDescent="0.25">
      <c r="A49" s="97" t="s">
        <v>99</v>
      </c>
      <c r="B49" s="96" t="s">
        <v>135</v>
      </c>
      <c r="C49" s="66">
        <v>5</v>
      </c>
      <c r="D49" s="66" t="s">
        <v>133</v>
      </c>
      <c r="E49" s="66">
        <v>600</v>
      </c>
      <c r="F49" s="57">
        <f>E49*C49*2</f>
        <v>6000</v>
      </c>
      <c r="G49" s="108"/>
      <c r="H49" s="99"/>
    </row>
    <row r="50" spans="1:9" customFormat="1" ht="42.75" x14ac:dyDescent="0.25">
      <c r="A50" s="105" t="s">
        <v>101</v>
      </c>
      <c r="B50" s="96" t="s">
        <v>136</v>
      </c>
      <c r="C50" s="66"/>
      <c r="D50" s="66" t="s">
        <v>133</v>
      </c>
      <c r="E50" s="66">
        <v>3000</v>
      </c>
      <c r="F50" s="57">
        <f>E50*2</f>
        <v>6000</v>
      </c>
      <c r="G50" s="98"/>
      <c r="H50" s="104"/>
    </row>
    <row r="51" spans="1:9" customFormat="1" ht="43.5" thickBot="1" x14ac:dyDescent="0.3">
      <c r="A51" s="109" t="s">
        <v>119</v>
      </c>
      <c r="B51" s="96" t="s">
        <v>128</v>
      </c>
      <c r="C51" s="66">
        <v>1</v>
      </c>
      <c r="D51" s="66" t="s">
        <v>133</v>
      </c>
      <c r="E51" s="66">
        <v>2000</v>
      </c>
      <c r="F51" s="57">
        <f>E51*2</f>
        <v>4000</v>
      </c>
      <c r="G51" s="98"/>
      <c r="H51" s="104"/>
    </row>
    <row r="52" spans="1:9" customFormat="1" ht="16.5" thickTop="1" thickBot="1" x14ac:dyDescent="0.3">
      <c r="A52" s="17"/>
      <c r="B52" s="18" t="s">
        <v>36</v>
      </c>
      <c r="C52" s="100"/>
      <c r="D52" s="101"/>
      <c r="E52" s="101"/>
      <c r="F52" s="102">
        <f>SUM(F46:F51)</f>
        <v>70000</v>
      </c>
      <c r="G52" s="17"/>
      <c r="H52" s="18"/>
    </row>
    <row r="53" spans="1:9" customFormat="1" ht="15.75" thickTop="1" x14ac:dyDescent="0.25">
      <c r="A53" s="106" t="s">
        <v>37</v>
      </c>
      <c r="B53" s="89" t="s">
        <v>137</v>
      </c>
      <c r="C53" s="66"/>
      <c r="D53" s="66"/>
      <c r="E53" s="66"/>
      <c r="F53" s="57"/>
      <c r="G53" s="98"/>
      <c r="H53" s="110"/>
    </row>
    <row r="54" spans="1:9" customFormat="1" ht="28.5" x14ac:dyDescent="0.25">
      <c r="A54" s="111" t="s">
        <v>86</v>
      </c>
      <c r="B54" s="96" t="s">
        <v>138</v>
      </c>
      <c r="C54" s="66">
        <v>15</v>
      </c>
      <c r="D54" s="66" t="s">
        <v>139</v>
      </c>
      <c r="E54" s="66">
        <f>5000/15</f>
        <v>333.33333333333331</v>
      </c>
      <c r="F54" s="57">
        <f>E54*3*C54</f>
        <v>15000</v>
      </c>
      <c r="G54" s="112"/>
      <c r="H54" s="113"/>
    </row>
    <row r="55" spans="1:9" customFormat="1" ht="29.25" thickBot="1" x14ac:dyDescent="0.3">
      <c r="A55" s="114" t="s">
        <v>89</v>
      </c>
      <c r="B55" s="96" t="s">
        <v>129</v>
      </c>
      <c r="C55" s="66">
        <v>15</v>
      </c>
      <c r="D55" s="66" t="s">
        <v>139</v>
      </c>
      <c r="E55" s="66">
        <f>3000/15</f>
        <v>200</v>
      </c>
      <c r="F55" s="57">
        <f>E55*C55*3</f>
        <v>9000</v>
      </c>
      <c r="G55" s="115"/>
      <c r="H55" s="113"/>
      <c r="I55" s="167"/>
    </row>
    <row r="56" spans="1:9" customFormat="1" ht="27.75" customHeight="1" thickTop="1" thickBot="1" x14ac:dyDescent="0.3">
      <c r="A56" s="18"/>
      <c r="B56" s="18" t="s">
        <v>38</v>
      </c>
      <c r="C56" s="18"/>
      <c r="D56" s="18"/>
      <c r="E56" s="18"/>
      <c r="F56" s="19">
        <f>SUM(F54:F55)</f>
        <v>24000</v>
      </c>
      <c r="G56" s="18"/>
      <c r="H56" s="18"/>
    </row>
    <row r="57" spans="1:9" customFormat="1" ht="45" customHeight="1" thickTop="1" x14ac:dyDescent="0.25">
      <c r="A57" s="106" t="s">
        <v>39</v>
      </c>
      <c r="B57" s="89" t="s">
        <v>140</v>
      </c>
      <c r="C57" s="89"/>
      <c r="D57" s="89"/>
      <c r="E57" s="89"/>
      <c r="F57" s="89"/>
      <c r="G57" s="116"/>
      <c r="H57" s="113"/>
    </row>
    <row r="58" spans="1:9" s="55" customFormat="1" x14ac:dyDescent="0.25">
      <c r="A58" s="92" t="s">
        <v>86</v>
      </c>
      <c r="B58" s="117" t="s">
        <v>141</v>
      </c>
      <c r="C58" s="65">
        <v>150</v>
      </c>
      <c r="D58" s="65" t="s">
        <v>142</v>
      </c>
      <c r="E58" s="170">
        <f>60000/150</f>
        <v>400</v>
      </c>
      <c r="F58" s="118">
        <f>E58*C58*2</f>
        <v>120000</v>
      </c>
      <c r="G58" s="60"/>
      <c r="H58" s="119"/>
    </row>
    <row r="59" spans="1:9" s="55" customFormat="1" x14ac:dyDescent="0.25">
      <c r="A59" s="120" t="s">
        <v>89</v>
      </c>
      <c r="B59" s="121" t="s">
        <v>127</v>
      </c>
      <c r="C59" s="122">
        <v>150</v>
      </c>
      <c r="D59" s="122" t="s">
        <v>142</v>
      </c>
      <c r="E59" s="123">
        <f>30000/150</f>
        <v>200</v>
      </c>
      <c r="F59" s="124">
        <f>E59*C59*2</f>
        <v>60000</v>
      </c>
      <c r="G59" s="125"/>
      <c r="H59" s="119"/>
    </row>
    <row r="60" spans="1:9" s="55" customFormat="1" x14ac:dyDescent="0.25">
      <c r="A60" s="42" t="s">
        <v>95</v>
      </c>
      <c r="B60" s="126" t="s">
        <v>129</v>
      </c>
      <c r="C60" s="75">
        <v>150</v>
      </c>
      <c r="D60" s="75" t="s">
        <v>142</v>
      </c>
      <c r="E60" s="76">
        <f>10000/150</f>
        <v>66.666666666666671</v>
      </c>
      <c r="F60" s="127">
        <f>E60*C60*2</f>
        <v>20000</v>
      </c>
      <c r="G60" s="128"/>
      <c r="H60" s="119"/>
    </row>
    <row r="61" spans="1:9" s="55" customFormat="1" x14ac:dyDescent="0.25">
      <c r="A61" s="42" t="s">
        <v>97</v>
      </c>
      <c r="B61" s="126" t="s">
        <v>136</v>
      </c>
      <c r="C61" s="75"/>
      <c r="D61" s="75" t="s">
        <v>142</v>
      </c>
      <c r="E61" s="76">
        <v>3000</v>
      </c>
      <c r="F61" s="127">
        <f>E61*2</f>
        <v>6000</v>
      </c>
      <c r="G61" s="128"/>
      <c r="H61" s="119"/>
    </row>
    <row r="62" spans="1:9" s="55" customFormat="1" x14ac:dyDescent="0.25">
      <c r="A62" s="42" t="s">
        <v>99</v>
      </c>
      <c r="B62" s="126" t="s">
        <v>143</v>
      </c>
      <c r="C62" s="75"/>
      <c r="D62" s="75" t="s">
        <v>142</v>
      </c>
      <c r="E62" s="76">
        <v>2500</v>
      </c>
      <c r="F62" s="127">
        <f>E62*2</f>
        <v>5000</v>
      </c>
      <c r="G62" s="128"/>
      <c r="H62" s="119"/>
    </row>
    <row r="63" spans="1:9" s="55" customFormat="1" ht="29.25" thickBot="1" x14ac:dyDescent="0.3">
      <c r="A63" s="42" t="s">
        <v>101</v>
      </c>
      <c r="B63" s="126" t="s">
        <v>144</v>
      </c>
      <c r="C63" s="75">
        <v>15</v>
      </c>
      <c r="D63" s="75" t="s">
        <v>142</v>
      </c>
      <c r="E63" s="169">
        <v>600</v>
      </c>
      <c r="F63" s="127">
        <f>E63*2*C63</f>
        <v>18000</v>
      </c>
      <c r="G63" s="128"/>
      <c r="H63" s="119"/>
    </row>
    <row r="64" spans="1:9" s="55" customFormat="1" ht="16.5" thickTop="1" thickBot="1" x14ac:dyDescent="0.3">
      <c r="A64" s="18"/>
      <c r="B64" s="18" t="s">
        <v>40</v>
      </c>
      <c r="C64" s="18"/>
      <c r="D64" s="18"/>
      <c r="E64" s="18"/>
      <c r="F64" s="19">
        <f>SUM(F58:F63)</f>
        <v>229000</v>
      </c>
      <c r="G64" s="18"/>
      <c r="H64" s="18"/>
    </row>
    <row r="65" spans="1:10" s="55" customFormat="1" ht="15.75" thickTop="1" x14ac:dyDescent="0.25">
      <c r="A65" s="106" t="s">
        <v>41</v>
      </c>
      <c r="B65" s="89" t="s">
        <v>145</v>
      </c>
      <c r="C65" s="75"/>
      <c r="D65" s="75"/>
      <c r="E65" s="76"/>
      <c r="F65" s="76"/>
      <c r="G65" s="128"/>
      <c r="H65" s="12"/>
    </row>
    <row r="66" spans="1:10" s="55" customFormat="1" x14ac:dyDescent="0.25">
      <c r="A66" s="106" t="s">
        <v>86</v>
      </c>
      <c r="B66" s="93" t="s">
        <v>132</v>
      </c>
      <c r="C66" s="75">
        <v>25</v>
      </c>
      <c r="D66" s="75" t="s">
        <v>142</v>
      </c>
      <c r="E66" s="169">
        <f>15000/25</f>
        <v>600</v>
      </c>
      <c r="F66" s="76">
        <f>E66*C66*2</f>
        <v>30000</v>
      </c>
      <c r="G66" s="128"/>
      <c r="H66" s="129"/>
      <c r="I66" s="55">
        <v>25</v>
      </c>
    </row>
    <row r="67" spans="1:10" s="55" customFormat="1" ht="15.75" thickBot="1" x14ac:dyDescent="0.3">
      <c r="A67" s="106" t="s">
        <v>89</v>
      </c>
      <c r="B67" s="93" t="s">
        <v>129</v>
      </c>
      <c r="C67" s="75">
        <v>25</v>
      </c>
      <c r="D67" s="75" t="s">
        <v>142</v>
      </c>
      <c r="E67" s="76">
        <f>5000/25</f>
        <v>200</v>
      </c>
      <c r="F67" s="76">
        <f>E67*C67*2</f>
        <v>10000</v>
      </c>
      <c r="G67" s="128"/>
      <c r="H67" s="130"/>
    </row>
    <row r="68" spans="1:10" s="55" customFormat="1" ht="16.5" thickTop="1" thickBot="1" x14ac:dyDescent="0.3">
      <c r="A68" s="18"/>
      <c r="B68" s="18" t="s">
        <v>146</v>
      </c>
      <c r="C68" s="18"/>
      <c r="D68" s="18"/>
      <c r="E68" s="18"/>
      <c r="F68" s="19">
        <f>SUM(F66:F67)</f>
        <v>40000</v>
      </c>
      <c r="G68" s="18"/>
      <c r="H68" s="18"/>
    </row>
    <row r="69" spans="1:10" s="55" customFormat="1" ht="15" customHeight="1" thickTop="1" x14ac:dyDescent="0.25">
      <c r="A69" s="39" t="s">
        <v>42</v>
      </c>
      <c r="B69" s="22" t="s">
        <v>147</v>
      </c>
      <c r="C69" s="75"/>
      <c r="D69" s="75"/>
      <c r="E69" s="76"/>
      <c r="F69" s="76"/>
      <c r="G69" s="119"/>
      <c r="H69" s="129"/>
    </row>
    <row r="70" spans="1:10" s="55" customFormat="1" x14ac:dyDescent="0.25">
      <c r="A70" s="73" t="s">
        <v>95</v>
      </c>
      <c r="B70" s="131" t="s">
        <v>148</v>
      </c>
      <c r="C70" s="75">
        <v>3</v>
      </c>
      <c r="D70" s="75">
        <v>1</v>
      </c>
      <c r="E70" s="76">
        <v>3000</v>
      </c>
      <c r="F70" s="76">
        <f>E70*C70</f>
        <v>9000</v>
      </c>
      <c r="G70" s="119"/>
      <c r="H70" s="129"/>
    </row>
    <row r="71" spans="1:10" s="55" customFormat="1" ht="24" customHeight="1" x14ac:dyDescent="0.25">
      <c r="A71" s="73" t="s">
        <v>99</v>
      </c>
      <c r="B71" s="131" t="s">
        <v>149</v>
      </c>
      <c r="C71" s="75">
        <v>3</v>
      </c>
      <c r="D71" s="75"/>
      <c r="E71" s="76">
        <f>10000</f>
        <v>10000</v>
      </c>
      <c r="F71" s="76">
        <f>E71*C71</f>
        <v>30000</v>
      </c>
      <c r="G71" s="128"/>
      <c r="H71" s="129"/>
    </row>
    <row r="72" spans="1:10" s="55" customFormat="1" ht="15.75" thickBot="1" x14ac:dyDescent="0.3">
      <c r="A72" s="77"/>
      <c r="B72" s="78" t="s">
        <v>43</v>
      </c>
      <c r="C72" s="79"/>
      <c r="D72" s="80"/>
      <c r="E72" s="80"/>
      <c r="F72" s="81">
        <f>SUM(F70:F71)</f>
        <v>39000</v>
      </c>
      <c r="G72" s="82"/>
      <c r="H72" s="12"/>
    </row>
    <row r="73" spans="1:10" s="55" customFormat="1" ht="15.75" thickTop="1" x14ac:dyDescent="0.25">
      <c r="A73" s="132"/>
      <c r="B73" s="133" t="s">
        <v>150</v>
      </c>
      <c r="C73" s="134"/>
      <c r="D73" s="135"/>
      <c r="E73" s="135"/>
      <c r="F73" s="136">
        <f>F10+F18+F24+F34+F43+F52+F56+F64+F68+F72</f>
        <v>2000000</v>
      </c>
      <c r="G73" s="137"/>
      <c r="H73" s="12"/>
    </row>
    <row r="74" spans="1:10" s="55" customFormat="1" ht="17.25" x14ac:dyDescent="0.25">
      <c r="A74" s="138" t="s">
        <v>44</v>
      </c>
      <c r="B74" s="139" t="s">
        <v>151</v>
      </c>
      <c r="C74" s="140"/>
      <c r="D74" s="140"/>
      <c r="E74" s="141"/>
      <c r="F74" s="141">
        <f>F73*5%</f>
        <v>100000</v>
      </c>
      <c r="G74" s="142"/>
      <c r="H74" s="110"/>
    </row>
    <row r="75" spans="1:10" s="55" customFormat="1" ht="30.75" customHeight="1" thickBot="1" x14ac:dyDescent="0.3">
      <c r="A75" s="143"/>
      <c r="B75" s="144" t="s">
        <v>34</v>
      </c>
      <c r="C75" s="145"/>
      <c r="D75" s="145"/>
      <c r="E75" s="102"/>
      <c r="F75" s="102">
        <f>F74</f>
        <v>100000</v>
      </c>
      <c r="G75" s="146"/>
      <c r="H75" s="12"/>
    </row>
    <row r="76" spans="1:10" s="55" customFormat="1" ht="16.5" hidden="1" thickTop="1" thickBot="1" x14ac:dyDescent="0.3">
      <c r="A76" s="17"/>
      <c r="B76" s="18" t="s">
        <v>152</v>
      </c>
      <c r="C76" s="100"/>
      <c r="D76" s="101"/>
      <c r="E76" s="101"/>
      <c r="F76" s="147" t="e">
        <f>SUM(F18+F34+#REF!+F72)</f>
        <v>#REF!</v>
      </c>
      <c r="G76" s="148"/>
      <c r="H76" s="12"/>
      <c r="I76" s="149"/>
    </row>
    <row r="77" spans="1:10" s="55" customFormat="1" ht="16.5" thickTop="1" thickBot="1" x14ac:dyDescent="0.3">
      <c r="A77" s="5"/>
      <c r="B77" s="18" t="s">
        <v>153</v>
      </c>
      <c r="C77" s="78"/>
      <c r="D77" s="78"/>
      <c r="E77" s="78"/>
      <c r="F77" s="150">
        <f>F73+F75</f>
        <v>2100000</v>
      </c>
      <c r="G77" s="151"/>
      <c r="H77" s="12"/>
      <c r="I77" s="149"/>
    </row>
    <row r="78" spans="1:10" s="55" customFormat="1" ht="16.5" thickTop="1" thickBot="1" x14ac:dyDescent="0.3">
      <c r="A78" s="152" t="s">
        <v>45</v>
      </c>
      <c r="B78" s="153" t="s">
        <v>154</v>
      </c>
      <c r="C78" s="154"/>
      <c r="D78" s="155"/>
      <c r="E78" s="155"/>
      <c r="F78" s="155"/>
      <c r="G78" s="156"/>
      <c r="H78" s="110"/>
    </row>
    <row r="79" spans="1:10" s="55" customFormat="1" ht="16.5" thickTop="1" thickBot="1" x14ac:dyDescent="0.3">
      <c r="A79" s="17"/>
      <c r="B79" s="18" t="s">
        <v>155</v>
      </c>
      <c r="C79" s="100"/>
      <c r="D79" s="101"/>
      <c r="E79" s="101"/>
      <c r="F79" s="103">
        <f>F77+F78</f>
        <v>2100000</v>
      </c>
      <c r="G79" s="148"/>
      <c r="H79" s="168">
        <f>F79/85.34</f>
        <v>24607.452542770094</v>
      </c>
    </row>
    <row r="80" spans="1:10" ht="20.100000000000001" customHeight="1" thickTop="1" thickBot="1" x14ac:dyDescent="0.3">
      <c r="A80" s="320" t="s">
        <v>156</v>
      </c>
      <c r="B80" s="321"/>
      <c r="C80" s="321"/>
      <c r="D80" s="321"/>
      <c r="E80" s="321"/>
      <c r="F80" s="321"/>
      <c r="G80" s="322"/>
      <c r="J80" s="157">
        <f>F79/87.2</f>
        <v>24082.568807339449</v>
      </c>
    </row>
    <row r="81" spans="1:10" ht="20.100000000000001" customHeight="1" x14ac:dyDescent="0.25">
      <c r="A81" s="307" t="s">
        <v>58</v>
      </c>
      <c r="B81" s="308"/>
      <c r="C81" s="308"/>
      <c r="D81" s="308"/>
      <c r="E81" s="308"/>
      <c r="F81" s="308"/>
      <c r="G81" s="309"/>
    </row>
    <row r="82" spans="1:10" ht="20.100000000000001" customHeight="1" x14ac:dyDescent="0.25">
      <c r="A82" s="158">
        <v>1</v>
      </c>
      <c r="B82" s="310" t="s">
        <v>157</v>
      </c>
      <c r="C82" s="310"/>
      <c r="D82" s="310"/>
      <c r="E82" s="310"/>
      <c r="F82" s="310"/>
      <c r="G82" s="311"/>
    </row>
    <row r="83" spans="1:10" ht="20.100000000000001" customHeight="1" x14ac:dyDescent="0.25">
      <c r="A83" s="158">
        <v>2</v>
      </c>
      <c r="B83" s="310" t="s">
        <v>158</v>
      </c>
      <c r="C83" s="310"/>
      <c r="D83" s="310"/>
      <c r="E83" s="310"/>
      <c r="F83" s="310"/>
      <c r="G83" s="311"/>
    </row>
    <row r="84" spans="1:10" ht="39.75" customHeight="1" x14ac:dyDescent="0.25">
      <c r="A84" s="158">
        <v>3</v>
      </c>
      <c r="B84" s="310" t="s">
        <v>159</v>
      </c>
      <c r="C84" s="310"/>
      <c r="D84" s="310"/>
      <c r="E84" s="310"/>
      <c r="F84" s="310"/>
      <c r="G84" s="311"/>
      <c r="H84" s="1">
        <f>2180000-2200000</f>
        <v>-20000</v>
      </c>
    </row>
    <row r="85" spans="1:10" ht="35.25" customHeight="1" x14ac:dyDescent="0.25">
      <c r="A85" s="158">
        <v>4</v>
      </c>
      <c r="B85" s="310" t="s">
        <v>160</v>
      </c>
      <c r="C85" s="310"/>
      <c r="D85" s="310"/>
      <c r="E85" s="310"/>
      <c r="F85" s="310"/>
      <c r="G85" s="311"/>
      <c r="J85" s="1">
        <v>55000</v>
      </c>
    </row>
    <row r="86" spans="1:10" ht="29.25" customHeight="1" x14ac:dyDescent="0.25">
      <c r="A86" s="158">
        <v>5</v>
      </c>
      <c r="B86" s="310" t="s">
        <v>161</v>
      </c>
      <c r="C86" s="310"/>
      <c r="D86" s="310"/>
      <c r="E86" s="310"/>
      <c r="F86" s="310"/>
      <c r="G86" s="311"/>
      <c r="J86" s="1">
        <v>270000</v>
      </c>
    </row>
    <row r="87" spans="1:10" ht="30.75" customHeight="1" x14ac:dyDescent="0.25">
      <c r="A87" s="158">
        <v>6</v>
      </c>
      <c r="B87" s="312" t="s">
        <v>162</v>
      </c>
      <c r="C87" s="313"/>
      <c r="D87" s="313"/>
      <c r="E87" s="313"/>
      <c r="F87" s="313"/>
      <c r="G87" s="314"/>
      <c r="J87" s="1">
        <v>90000</v>
      </c>
    </row>
    <row r="88" spans="1:10" ht="25.5" customHeight="1" x14ac:dyDescent="0.25">
      <c r="A88" s="158">
        <v>7</v>
      </c>
      <c r="B88" s="315" t="s">
        <v>163</v>
      </c>
      <c r="C88" s="315"/>
      <c r="D88" s="315"/>
      <c r="E88" s="315"/>
      <c r="F88" s="315"/>
      <c r="G88" s="316"/>
      <c r="J88" s="159">
        <f>SUM(J85:J87)</f>
        <v>415000</v>
      </c>
    </row>
    <row r="89" spans="1:10" ht="33.75" customHeight="1" x14ac:dyDescent="0.25">
      <c r="A89" s="158">
        <v>8</v>
      </c>
      <c r="B89" s="315" t="s">
        <v>164</v>
      </c>
      <c r="C89" s="315"/>
      <c r="D89" s="315"/>
      <c r="E89" s="315"/>
      <c r="F89" s="315"/>
      <c r="G89" s="316"/>
    </row>
    <row r="90" spans="1:10" ht="30" customHeight="1" x14ac:dyDescent="0.25">
      <c r="A90" s="158">
        <v>9</v>
      </c>
      <c r="B90" s="315" t="s">
        <v>165</v>
      </c>
      <c r="C90" s="315"/>
      <c r="D90" s="315"/>
      <c r="E90" s="315"/>
      <c r="F90" s="315"/>
      <c r="G90" s="316"/>
    </row>
    <row r="91" spans="1:10" ht="27.75" customHeight="1" x14ac:dyDescent="0.25">
      <c r="A91" s="317"/>
      <c r="B91" s="318"/>
      <c r="C91" s="318"/>
      <c r="D91" s="318"/>
      <c r="E91" s="318"/>
      <c r="F91" s="318"/>
      <c r="G91" s="319"/>
    </row>
    <row r="92" spans="1:10" x14ac:dyDescent="0.25">
      <c r="A92" s="296" t="s">
        <v>166</v>
      </c>
      <c r="B92" s="297"/>
      <c r="C92" s="297"/>
      <c r="D92" s="305" t="s">
        <v>67</v>
      </c>
      <c r="E92" s="305"/>
      <c r="F92" s="305"/>
      <c r="G92" s="306"/>
    </row>
    <row r="93" spans="1:10" ht="39.950000000000003" customHeight="1" x14ac:dyDescent="0.25">
      <c r="A93" s="296" t="s">
        <v>69</v>
      </c>
      <c r="B93" s="297"/>
      <c r="C93" s="297"/>
      <c r="D93" s="298" t="s">
        <v>69</v>
      </c>
      <c r="E93" s="298"/>
      <c r="F93" s="298"/>
      <c r="G93" s="299"/>
    </row>
    <row r="94" spans="1:10" ht="39.950000000000003" customHeight="1" x14ac:dyDescent="0.25">
      <c r="A94" s="296" t="s">
        <v>70</v>
      </c>
      <c r="B94" s="297"/>
      <c r="C94" s="297"/>
      <c r="D94" s="298" t="s">
        <v>71</v>
      </c>
      <c r="E94" s="298"/>
      <c r="F94" s="298"/>
      <c r="G94" s="299"/>
    </row>
    <row r="95" spans="1:10" ht="39.950000000000003" customHeight="1" x14ac:dyDescent="0.25">
      <c r="A95" s="296" t="s">
        <v>167</v>
      </c>
      <c r="B95" s="297"/>
      <c r="C95" s="297"/>
      <c r="D95" s="298" t="s">
        <v>73</v>
      </c>
      <c r="E95" s="298"/>
      <c r="F95" s="298"/>
      <c r="G95" s="299"/>
    </row>
    <row r="96" spans="1:10" ht="39.950000000000003" customHeight="1" x14ac:dyDescent="0.25">
      <c r="A96" s="296" t="s">
        <v>75</v>
      </c>
      <c r="B96" s="297"/>
      <c r="C96" s="297"/>
      <c r="D96" s="298" t="s">
        <v>75</v>
      </c>
      <c r="E96" s="298"/>
      <c r="F96" s="298"/>
      <c r="G96" s="299"/>
    </row>
    <row r="97" spans="1:7" ht="20.100000000000001" customHeight="1" thickBot="1" x14ac:dyDescent="0.3">
      <c r="A97" s="300"/>
      <c r="B97" s="301"/>
      <c r="C97" s="301"/>
      <c r="D97" s="301"/>
      <c r="E97" s="301"/>
      <c r="F97" s="301"/>
      <c r="G97" s="302"/>
    </row>
    <row r="98" spans="1:7" ht="18.75" customHeight="1" x14ac:dyDescent="0.25">
      <c r="A98" s="303"/>
      <c r="B98" s="304"/>
      <c r="C98" s="304"/>
      <c r="D98" s="304"/>
      <c r="E98" s="304"/>
      <c r="F98" s="304"/>
      <c r="G98" s="304"/>
    </row>
    <row r="99" spans="1:7" ht="21" customHeight="1" x14ac:dyDescent="0.25">
      <c r="G99" s="161"/>
    </row>
    <row r="100" spans="1:7" ht="23.25" customHeight="1" x14ac:dyDescent="0.25">
      <c r="G100" s="161"/>
    </row>
    <row r="101" spans="1:7" ht="34.5" customHeight="1" x14ac:dyDescent="0.25">
      <c r="G101" s="161"/>
    </row>
    <row r="102" spans="1:7" ht="25.5" customHeight="1" x14ac:dyDescent="0.25">
      <c r="G102" s="161"/>
    </row>
    <row r="103" spans="1:7" ht="20.100000000000001" customHeight="1" x14ac:dyDescent="0.25">
      <c r="G103" s="161"/>
    </row>
    <row r="104" spans="1:7" ht="20.100000000000001" customHeight="1" x14ac:dyDescent="0.25"/>
    <row r="105" spans="1:7" ht="20.100000000000001" customHeight="1" x14ac:dyDescent="0.25"/>
    <row r="106" spans="1:7" ht="20.100000000000001" customHeight="1" x14ac:dyDescent="0.25"/>
    <row r="107" spans="1:7" ht="20.100000000000001" customHeight="1" x14ac:dyDescent="0.25"/>
    <row r="108" spans="1:7" ht="20.100000000000001" customHeight="1" x14ac:dyDescent="0.25"/>
    <row r="109" spans="1:7" ht="20.100000000000001" customHeight="1" x14ac:dyDescent="0.25"/>
    <row r="110" spans="1:7" ht="20.100000000000001" customHeight="1" x14ac:dyDescent="0.25"/>
  </sheetData>
  <mergeCells count="29">
    <mergeCell ref="A80:G80"/>
    <mergeCell ref="A1:G1"/>
    <mergeCell ref="A2:F2"/>
    <mergeCell ref="A3:F3"/>
    <mergeCell ref="A4:G4"/>
    <mergeCell ref="B5:G5"/>
    <mergeCell ref="A92:C92"/>
    <mergeCell ref="D92:G92"/>
    <mergeCell ref="A81:G81"/>
    <mergeCell ref="B82:G82"/>
    <mergeCell ref="B83:G83"/>
    <mergeCell ref="B84:G84"/>
    <mergeCell ref="B85:G85"/>
    <mergeCell ref="B86:G86"/>
    <mergeCell ref="B87:G87"/>
    <mergeCell ref="B88:G88"/>
    <mergeCell ref="B89:G89"/>
    <mergeCell ref="B90:G90"/>
    <mergeCell ref="A91:G91"/>
    <mergeCell ref="A96:C96"/>
    <mergeCell ref="D96:G96"/>
    <mergeCell ref="A97:G97"/>
    <mergeCell ref="A98:G98"/>
    <mergeCell ref="A93:C93"/>
    <mergeCell ref="D93:G93"/>
    <mergeCell ref="A94:C94"/>
    <mergeCell ref="D94:G94"/>
    <mergeCell ref="A95:C95"/>
    <mergeCell ref="D95:G9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B867F123546C4296AB31DA290F128A" ma:contentTypeVersion="18" ma:contentTypeDescription="Create a new document." ma:contentTypeScope="" ma:versionID="fd736b4533690ba66712477ba5b486e4">
  <xsd:schema xmlns:xsd="http://www.w3.org/2001/XMLSchema" xmlns:xs="http://www.w3.org/2001/XMLSchema" xmlns:p="http://schemas.microsoft.com/office/2006/metadata/properties" xmlns:ns2="cf217452-244c-46eb-9f4c-99f380b0c60c" xmlns:ns3="cd273273-2d29-47ce-b53b-3ecfd61fda9e" targetNamespace="http://schemas.microsoft.com/office/2006/metadata/properties" ma:root="true" ma:fieldsID="704d7237e47e9c8fa25f119494eb18e8" ns2:_="" ns3:_="">
    <xsd:import namespace="cf217452-244c-46eb-9f4c-99f380b0c60c"/>
    <xsd:import namespace="cd273273-2d29-47ce-b53b-3ecfd61fda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217452-244c-46eb-9f4c-99f380b0c6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273273-2d29-47ce-b53b-3ecfd61fda9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911c869-e115-4d23-9c2a-23d4409354f3}" ma:internalName="TaxCatchAll" ma:showField="CatchAllData" ma:web="cd273273-2d29-47ce-b53b-3ecfd61fd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273273-2d29-47ce-b53b-3ecfd61fda9e" xsi:nil="true"/>
    <lcf76f155ced4ddcb4097134ff3c332f xmlns="cf217452-244c-46eb-9f4c-99f380b0c6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4CF0D7-A53E-41C5-8DC2-86067B5D3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217452-244c-46eb-9f4c-99f380b0c60c"/>
    <ds:schemaRef ds:uri="cd273273-2d29-47ce-b53b-3ecfd61fd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A7F0A6-7561-4E79-8DB5-A92E71464CEA}">
  <ds:schemaRefs>
    <ds:schemaRef ds:uri="http://schemas.microsoft.com/office/2006/metadata/properties"/>
    <ds:schemaRef ds:uri="http://schemas.microsoft.com/office/infopath/2007/PartnerControls"/>
    <ds:schemaRef ds:uri="bf8d2c85-dbb3-489f-9ca8-17c9e494d297"/>
    <ds:schemaRef ds:uri="31c4dabc-aacc-4e71-ae64-12f8e4472132"/>
    <ds:schemaRef ds:uri="cd273273-2d29-47ce-b53b-3ecfd61fda9e"/>
    <ds:schemaRef ds:uri="cf217452-244c-46eb-9f4c-99f380b0c60c"/>
  </ds:schemaRefs>
</ds:datastoreItem>
</file>

<file path=customXml/itemProps3.xml><?xml version="1.0" encoding="utf-8"?>
<ds:datastoreItem xmlns:ds="http://schemas.openxmlformats.org/officeDocument/2006/customXml" ds:itemID="{D591EDBD-D0F1-4096-BCAF-FCF21C8EF8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vt:lpstr>
      <vt:lpstr>SBU</vt:lpstr>
      <vt:lpstr>Air Ticket</vt:lpstr>
      <vt:lpstr>Resource Person Fee</vt:lpstr>
      <vt:lpstr>Original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PODUVAL, Bharati</dc:creator>
  <cp:keywords/>
  <dc:description/>
  <cp:lastModifiedBy>MANSOER, Marini</cp:lastModifiedBy>
  <cp:revision/>
  <dcterms:created xsi:type="dcterms:W3CDTF">2025-05-23T01:49:37Z</dcterms:created>
  <dcterms:modified xsi:type="dcterms:W3CDTF">2026-04-14T03:33:24Z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0x0101006AB867F123546C4296AB31DA290F128A</vt:lpwstr>
  </property>
  <property fmtid="{D5CDD505-2E9C-101B-9397-08002B2CF9AE}" pid="3" name="TaxKeyword">
    <vt:lpwstr/>
  </property>
  <property fmtid="{D5CDD505-2E9C-101B-9397-08002B2CF9AE}" pid="4" name="MediaServiceImageTags">
    <vt:lpwstr/>
  </property>
</Properties>
</file>